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64D77DCA-8F5F-4FA9-8C88-CDCEEBCFB334}" xr6:coauthVersionLast="47" xr6:coauthVersionMax="47" xr10:uidLastSave="{00000000-0000-0000-0000-000000000000}"/>
  <bookViews>
    <workbookView xWindow="-28920" yWindow="-120" windowWidth="29040" windowHeight="15990" xr2:uid="{0A679BC9-A362-491B-B530-66D38CB7CFB3}"/>
  </bookViews>
  <sheets>
    <sheet name="Índice" sheetId="1" r:id="rId1"/>
    <sheet name="Tabla 1.9-1" sheetId="2" r:id="rId2"/>
    <sheet name="Tabla 1.9-2" sheetId="3" r:id="rId3"/>
    <sheet name="Tabla 1.9-3" sheetId="4" r:id="rId4"/>
    <sheet name="Tabla 1.9-4" sheetId="5" r:id="rId5"/>
    <sheet name="Figura 1.9-2" sheetId="6" r:id="rId6"/>
    <sheet name="Tabla 1.9-5" sheetId="7" r:id="rId7"/>
    <sheet name="Tabla 1.9-6" sheetId="8" r:id="rId8"/>
    <sheet name="Tabla 1.9-7" sheetId="9" r:id="rId9"/>
    <sheet name="Tabla 1.9-8" sheetId="10" r:id="rId10"/>
    <sheet name="Tabla 1.9-9" sheetId="11" r:id="rId11"/>
    <sheet name="Tabla 1.9-10" sheetId="12" r:id="rId12"/>
    <sheet name="Tabla 1.9-11" sheetId="13" r:id="rId13"/>
    <sheet name="Tabla 1.9-12" sheetId="14" r:id="rId14"/>
    <sheet name="Tabla 1.9-13" sheetId="15" r:id="rId15"/>
    <sheet name="Tabla 1.9-14" sheetId="16" r:id="rId16"/>
    <sheet name="Tabla 1.9-15" sheetId="17" r:id="rId17"/>
    <sheet name="Tabla 1.9-16" sheetId="18" r:id="rId18"/>
  </sheets>
  <definedNames>
    <definedName name="_Ref185581854" localSheetId="1">'Tabla 1.9-1'!$A$1</definedName>
    <definedName name="_Ref185582211" localSheetId="2">'Tabla 1.9-2'!$A$1</definedName>
    <definedName name="_Ref185582724" localSheetId="3">'Tabla 1.9-3'!$A$1</definedName>
    <definedName name="_Ref185595637" localSheetId="4">'Tabla 1.9-4'!$A$1</definedName>
    <definedName name="_Ref188355936" localSheetId="7">'Tabla 1.9-6'!$A$1</definedName>
    <definedName name="_Ref188356755" localSheetId="8">'Tabla 1.9-7'!$A$1</definedName>
    <definedName name="_Ref188357762" localSheetId="10">'Tabla 1.9-9'!$A$1</definedName>
    <definedName name="_Ref188358588" localSheetId="14">'Tabla 1.9-13'!$A$1</definedName>
    <definedName name="_Ref188358761" localSheetId="15">'Tabla 1.9-14'!$A$1</definedName>
    <definedName name="_Ref188359166" localSheetId="6">'Tabla 1.9-5'!$A$1</definedName>
    <definedName name="_Ref188359197" localSheetId="9">'Tabla 1.9-8'!$A$1</definedName>
    <definedName name="_Ref188359229" localSheetId="11">'Tabla 1.9-10'!$A$1</definedName>
    <definedName name="_Ref188359237" localSheetId="12">'Tabla 1.9-11'!$A$1</definedName>
    <definedName name="_Ref214624904" localSheetId="5">'Figura 1.9-2'!$A$1</definedName>
    <definedName name="_Toc216182655" localSheetId="13">'Tabla 1.9-12'!$A$1</definedName>
    <definedName name="_Toc216182658" localSheetId="16">'Tabla 1.9-15'!$A$1</definedName>
    <definedName name="_Toc216182659" localSheetId="17">'Tabla 1.9-16'!$A$1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6" i="1"/>
  <c r="A18" i="1"/>
  <c r="A17" i="1"/>
  <c r="A16" i="1"/>
  <c r="A15" i="1"/>
  <c r="A14" i="1"/>
  <c r="A13" i="1"/>
  <c r="A12" i="1"/>
  <c r="A11" i="1"/>
  <c r="A10" i="1"/>
  <c r="A9" i="1"/>
  <c r="A8" i="1"/>
  <c r="A7" i="1"/>
  <c r="A5" i="1"/>
  <c r="A4" i="1"/>
  <c r="A3" i="1"/>
  <c r="A2" i="1"/>
  <c r="B19" i="13"/>
  <c r="C19" i="13"/>
  <c r="B15" i="12"/>
  <c r="C15" i="12"/>
  <c r="C36" i="11"/>
  <c r="B10" i="8"/>
  <c r="C5" i="6"/>
  <c r="C4" i="6" l="1"/>
  <c r="C8" i="6"/>
  <c r="C9" i="6"/>
  <c r="C7" i="6"/>
  <c r="C6" i="6"/>
</calcChain>
</file>

<file path=xl/sharedStrings.xml><?xml version="1.0" encoding="utf-8"?>
<sst xmlns="http://schemas.openxmlformats.org/spreadsheetml/2006/main" count="659" uniqueCount="384">
  <si>
    <t>Índice</t>
  </si>
  <si>
    <t>Fuentes</t>
  </si>
  <si>
    <t>Tabla 1.9‑1: Red Natura 200 en Aragón. Año 2022</t>
  </si>
  <si>
    <t>Volver a índice</t>
  </si>
  <si>
    <t>Fuente: Dirección General de Medio Natural y Gestión Forestal</t>
  </si>
  <si>
    <t> Zona</t>
  </si>
  <si>
    <t>Número</t>
  </si>
  <si>
    <t>Superficie (ha)</t>
  </si>
  <si>
    <t>% Superficie de Aragón</t>
  </si>
  <si>
    <t>ZEPA</t>
  </si>
  <si>
    <t>ZEC</t>
  </si>
  <si>
    <r>
      <t>Total Red Natura 2000</t>
    </r>
    <r>
      <rPr>
        <vertAlign val="superscript"/>
        <sz val="9"/>
        <color theme="1"/>
        <rFont val="Segoe UI"/>
        <family val="2"/>
      </rPr>
      <t>(*)</t>
    </r>
  </si>
  <si>
    <t>(*) El nº de espacios y la superficie total de la Red Natura 2000 no es una suma directa de la superficie de las ZEPA y ZEC debido al solapamiento entre ambas figuras de protección.</t>
  </si>
  <si>
    <t>Tabla 1.9‑2: Red de Espacios Naturales Protegidos de Aragón. Categorías e instrumentos de planificación y gestión. Texto Refundido de la Ley de Espacios Naturales de Aragón. (Decreto Legislativo 1/2015, de 29 de julio)</t>
  </si>
  <si>
    <t>Fuente: Dirección General de Medio Natural y Gestión Forestal.</t>
  </si>
  <si>
    <t>Categorías</t>
  </si>
  <si>
    <t xml:space="preserve">Instrumentos de planificación y gestión </t>
  </si>
  <si>
    <t>Parque Nacional</t>
  </si>
  <si>
    <t>Plan de Ordenación de los Recursos Naturales (PORN) (preceptivo)
Plan Rector de Uso y Gestión (PRUG)</t>
  </si>
  <si>
    <t>Parque Natural</t>
  </si>
  <si>
    <t xml:space="preserve">Reserva Natural Integral </t>
  </si>
  <si>
    <t>Plan de Ordenación de los Recursos Naturales (PORN) (preceptivo)
Plan Rector de Uso y Gestión (PRUG) (antes Plan de Conservación)</t>
  </si>
  <si>
    <t>Reserva Natural Dirigida</t>
  </si>
  <si>
    <t xml:space="preserve">Monumento Natural </t>
  </si>
  <si>
    <t>Plan de Ordenación de los Recursos Naturales (PORN) (potestativo)
Plan Rector de Uso y Gestión (PRUG) (antes Plan de Protección)</t>
  </si>
  <si>
    <t>Paisaje Protegido</t>
  </si>
  <si>
    <t>Tabla 1.9‑3: Estado de los Planes de Ordenación de los Recursos Naturales en Aragón. Año 2022.</t>
  </si>
  <si>
    <t>Situación administrativa</t>
  </si>
  <si>
    <t>PORN</t>
  </si>
  <si>
    <t>Superficie (Ha)</t>
  </si>
  <si>
    <t>Figuras de protección aprobadas o contempladas</t>
  </si>
  <si>
    <t>Doc. técnico</t>
  </si>
  <si>
    <t>Iniciación</t>
  </si>
  <si>
    <t>Aprobación inicial</t>
  </si>
  <si>
    <t>Aprobación provisional</t>
  </si>
  <si>
    <t>Aprobación definitiva</t>
  </si>
  <si>
    <t>Comarca del Moncayo</t>
  </si>
  <si>
    <t>Parque Natural del Moncayo</t>
  </si>
  <si>
    <t>Sí</t>
  </si>
  <si>
    <t>Decreto 8/1994</t>
  </si>
  <si>
    <t>Orden de 19 de marzo de 1997</t>
  </si>
  <si>
    <t>Orden de 25 de julio de 1997</t>
  </si>
  <si>
    <t>Decreto 73/1998</t>
  </si>
  <si>
    <t>Sierra y Cañones de Guara</t>
  </si>
  <si>
    <t>Parque Natural de la Sierra y Cañones de Guara</t>
  </si>
  <si>
    <t>Decreto 133/1994</t>
  </si>
  <si>
    <t>Orden de 14 de julio de 1997</t>
  </si>
  <si>
    <t>Decreto 164/1997, modificado por el Decreto 263/2001</t>
  </si>
  <si>
    <t>Sotos y Galachos del río Ebro (Zaragoza-Escatrón)</t>
  </si>
  <si>
    <t>Reserva Natural Dirigida de los Galachos de La Alfranca de Pastriz, La Cartuja y El Burgo de Ebro</t>
  </si>
  <si>
    <t>Decreto 149/1995</t>
  </si>
  <si>
    <t>Orden de 14 de enero de 2002</t>
  </si>
  <si>
    <t>Orden de 10 de noviembre de 2005</t>
  </si>
  <si>
    <t>Decreto 89/2007</t>
  </si>
  <si>
    <t>Laguna de Gallocanta</t>
  </si>
  <si>
    <t>Reserva Natural Dirigida de la Laguna de Gallocanta</t>
  </si>
  <si>
    <t>Decreto 67/1995</t>
  </si>
  <si>
    <t>Orden de 14 de marzo de 2005</t>
  </si>
  <si>
    <t>-</t>
  </si>
  <si>
    <t>Decreto 42/2006</t>
  </si>
  <si>
    <t>Complejo Lagunar de las Saladas de Chiprana</t>
  </si>
  <si>
    <t>Reserva Natural Dirigida de las Saladas de Chiprana</t>
  </si>
  <si>
    <t>Decreto 154/1997</t>
  </si>
  <si>
    <t>Orden de 5 de mayo de 2005</t>
  </si>
  <si>
    <t>Decreto 85/2006</t>
  </si>
  <si>
    <t>Mancomunidad de Los Valles, Fago, Aísa y Borau</t>
  </si>
  <si>
    <t xml:space="preserve">Parque Natural de los Valles Occidentales y Paisaje Protegido de las Foces de Fago y Biniés </t>
  </si>
  <si>
    <t>Decreto 203/1997</t>
  </si>
  <si>
    <t>Orden de 23 mayo de 2005</t>
  </si>
  <si>
    <t>No</t>
  </si>
  <si>
    <t>Decreto 51/2006</t>
  </si>
  <si>
    <t>Zonas Esteparias de Monegros Sur (Sector Occidental)</t>
  </si>
  <si>
    <t xml:space="preserve">Parque Natural de Monegros </t>
  </si>
  <si>
    <t>Decreto 147/2000 modificado por el Decreto 40/2001</t>
  </si>
  <si>
    <t>Orden de 25 de octubre de 2006</t>
  </si>
  <si>
    <t>Monegros Oriental y Bajo Ebro Aragonés</t>
  </si>
  <si>
    <t xml:space="preserve">Ampliación del Parque Natural de Monegros y Reserva Natural Dirigida del Aiguabarreig </t>
  </si>
  <si>
    <t>Decreto 346/2003</t>
  </si>
  <si>
    <t>Parque Natural de Posets-Maladeta</t>
  </si>
  <si>
    <t>Decreto 77/2000</t>
  </si>
  <si>
    <t>Orden de 21 de octubre de 2002</t>
  </si>
  <si>
    <t>Decreto 148/2005, modificado por el Decreto 1/2006</t>
  </si>
  <si>
    <t>Anayet-Partacua</t>
  </si>
  <si>
    <t>Parque Natural de Anayet-Partacua</t>
  </si>
  <si>
    <t>Decreto 223/2006</t>
  </si>
  <si>
    <t>Tabla 1.9‑4: Red de Espacios Naturales Protegidos de Aragón. Denominación y superficie SIG. Año 2022.</t>
  </si>
  <si>
    <t>Figura</t>
  </si>
  <si>
    <t>Denominación</t>
  </si>
  <si>
    <t>Provincia</t>
  </si>
  <si>
    <t>Superficie (ha)*</t>
  </si>
  <si>
    <t>Zona Periférica de Protección (ha)*</t>
  </si>
  <si>
    <t>Ordesa y Monte Perdido</t>
  </si>
  <si>
    <t>Huesca</t>
  </si>
  <si>
    <t>Moncayo</t>
  </si>
  <si>
    <t>Zaragoza</t>
  </si>
  <si>
    <t>Posets-Maladeta</t>
  </si>
  <si>
    <t>Valles Occidentales</t>
  </si>
  <si>
    <t>Sotos y Galachos del Ebro</t>
  </si>
  <si>
    <t>Saladas de Chiprana</t>
  </si>
  <si>
    <t>Teruel/Zaragoza</t>
  </si>
  <si>
    <t>Monumento Natural</t>
  </si>
  <si>
    <t>Glaciares Pirenaicos</t>
  </si>
  <si>
    <t>Grutas de Cristal de Molinos</t>
  </si>
  <si>
    <t>Teruel</t>
  </si>
  <si>
    <t>Puente de Fonseca</t>
  </si>
  <si>
    <t>Nacimiento del Río Pitarque</t>
  </si>
  <si>
    <t>Órganos de Montoro</t>
  </si>
  <si>
    <t>Mallos de Riglos, Agüero y Peña Rueba</t>
  </si>
  <si>
    <t>Pinares de Rodeno</t>
  </si>
  <si>
    <t>San Juan de la Peña y Monte Oroel</t>
  </si>
  <si>
    <t>Fozes de Fago y Biniés</t>
  </si>
  <si>
    <t>Sierra de Santo Domingo</t>
  </si>
  <si>
    <t>Solapamiento de figuras</t>
  </si>
  <si>
    <t>Total (Total figuras – solapamiento de figuras)</t>
  </si>
  <si>
    <t>TOTAL ENP+ZPP</t>
  </si>
  <si>
    <t>(*) El traslado de los límites legales a la mejor cartografía SIG disponible puede provocar diferencias con las superficies indicadas en el texto legal.</t>
  </si>
  <si>
    <t>Figura  1.9‑2: Distribución de las figuras de protección. Año 2022</t>
  </si>
  <si>
    <t xml:space="preserve">Superficie </t>
  </si>
  <si>
    <t>Porcentaje de superficie</t>
  </si>
  <si>
    <t>Zona Periférica de Protección</t>
  </si>
  <si>
    <t>Superficie total ENP+ZPP</t>
  </si>
  <si>
    <t>Tabla 1.9‑5: Inversiones directas realizadas en los ENP.  Año 2022</t>
  </si>
  <si>
    <t>ENP</t>
  </si>
  <si>
    <t>Nº de expedientes tramitados</t>
  </si>
  <si>
    <t>Presupuesto (euros)</t>
  </si>
  <si>
    <t>Ejecución (euros)</t>
  </si>
  <si>
    <t>Grado de ejecución (%)</t>
  </si>
  <si>
    <t>P.N.Ordesa</t>
  </si>
  <si>
    <t>P.N. Moncayo</t>
  </si>
  <si>
    <t>P.N. Sierra y Cañones de Guara</t>
  </si>
  <si>
    <t>P.N. Posets-Maladeta</t>
  </si>
  <si>
    <t>P.N. Valles Occidentales</t>
  </si>
  <si>
    <t>R.N.D. Sotos y Galachos del Ebro</t>
  </si>
  <si>
    <t>R.N.D. Saladas de Chiprana</t>
  </si>
  <si>
    <t>R.N.D. Laguna de Gallocanta</t>
  </si>
  <si>
    <r>
      <t>MM.NN. Glaciares Pirenaicos</t>
    </r>
    <r>
      <rPr>
        <vertAlign val="superscript"/>
        <sz val="9"/>
        <color theme="1"/>
        <rFont val="Segoe UI"/>
        <family val="2"/>
      </rPr>
      <t>1</t>
    </r>
  </si>
  <si>
    <t>---</t>
  </si>
  <si>
    <t>MM. NN. del Maestrazgo</t>
  </si>
  <si>
    <r>
      <t>MM.NN. Mallos de Riglos, Agüero y Peña Rueba</t>
    </r>
    <r>
      <rPr>
        <vertAlign val="superscript"/>
        <sz val="9"/>
        <color theme="1"/>
        <rFont val="Segoe UI"/>
        <family val="2"/>
      </rPr>
      <t>2</t>
    </r>
  </si>
  <si>
    <t>P.P. Pinares de Rodeno</t>
  </si>
  <si>
    <r>
      <t>P.P. San Juan de la Peña y Monte Oroel</t>
    </r>
    <r>
      <rPr>
        <vertAlign val="superscript"/>
        <sz val="9"/>
        <color theme="1"/>
        <rFont val="Segoe UI"/>
        <family val="2"/>
      </rPr>
      <t>4</t>
    </r>
  </si>
  <si>
    <r>
      <t>P.P. Foces de Fago y Biniés</t>
    </r>
    <r>
      <rPr>
        <vertAlign val="superscript"/>
        <sz val="9"/>
        <color theme="1"/>
        <rFont val="Segoe UI"/>
        <family val="2"/>
      </rPr>
      <t>3</t>
    </r>
  </si>
  <si>
    <t>P.P. Sierra de Santo Domingo</t>
  </si>
  <si>
    <t>Total</t>
  </si>
  <si>
    <t>1 Las acciones en este Monumento Natural se incluyen en el Parque Natural de Posets-Maladeta</t>
  </si>
  <si>
    <t>2 Las acciones en este Monumento Natural se incluyen en el Paisaje Protegido de San Juan de la Peña y Monte Oroel.</t>
  </si>
  <si>
    <t>3 Las acciones en este Paisaje Protegido se incluyen en el Parque Natural de los Valles Occidentales.</t>
  </si>
  <si>
    <t>4 Algunas acciones en este Paisaje Protegido están compartidas con las del Parque Natural de los Valles Occidentales.</t>
  </si>
  <si>
    <t>Tabla 1.9‑6: Actuaciones de la Reserva de la Biosfera Ordesa-Viñamala. Año 2022</t>
  </si>
  <si>
    <t>ACTUACIONES</t>
  </si>
  <si>
    <t>Importe (€)</t>
  </si>
  <si>
    <t>Capítulo II (Organización reuniones, mantenimientos, etc.)</t>
  </si>
  <si>
    <t>Acciones divulgación rutas FAUNAPYR</t>
  </si>
  <si>
    <t>Proyecto UNESCO-Volkswagen</t>
  </si>
  <si>
    <t>Elaboración Plan de Gestión</t>
  </si>
  <si>
    <t>Apoyo proyecto barana tech</t>
  </si>
  <si>
    <t>Apoyo y divulgación Reserva Biosfera Ordesa Viñamala y empresas adheridas</t>
  </si>
  <si>
    <t>Tabla 1.9‑7: Árboles y arboledas singulares declarados.  Año 2022</t>
  </si>
  <si>
    <t>Código</t>
  </si>
  <si>
    <t>Especie</t>
  </si>
  <si>
    <t>Fecha</t>
  </si>
  <si>
    <t>Norma</t>
  </si>
  <si>
    <t>Comarca</t>
  </si>
  <si>
    <t>Municipio</t>
  </si>
  <si>
    <t>Propiedad</t>
  </si>
  <si>
    <t>CRNA102010</t>
  </si>
  <si>
    <t>Arboleda Singular</t>
  </si>
  <si>
    <t>Taxus baccata       Fagus sylvatica</t>
  </si>
  <si>
    <t>Taxos de Crapera</t>
  </si>
  <si>
    <t>Orden AGM/507/2022, de 12 de abril</t>
  </si>
  <si>
    <t>Sobrarbe</t>
  </si>
  <si>
    <t>Torla-Ordesa</t>
  </si>
  <si>
    <t>Pública</t>
  </si>
  <si>
    <t>CRNA101027</t>
  </si>
  <si>
    <t>Árbol Singular</t>
  </si>
  <si>
    <t>Quercus cerriioides</t>
  </si>
  <si>
    <t>Caixigo Castro</t>
  </si>
  <si>
    <t>Orden AGM/508/2022, de 12 de abril</t>
  </si>
  <si>
    <t>La Fueva</t>
  </si>
  <si>
    <t>Privada</t>
  </si>
  <si>
    <t>CRNA101028</t>
  </si>
  <si>
    <t>Olea europaea</t>
  </si>
  <si>
    <t>Olivera Milenaria de Cervera</t>
  </si>
  <si>
    <t>Orden AGM/509/2022, de 12 de abril</t>
  </si>
  <si>
    <t>Bajo Aragón</t>
  </si>
  <si>
    <t>Belmonte de San José</t>
  </si>
  <si>
    <t>CRNA102011</t>
  </si>
  <si>
    <t>Fagus sylvatica</t>
  </si>
  <si>
    <t>Hayedo de la Punta Peiró</t>
  </si>
  <si>
    <t>Orden AGM/513/2022, de 18 de abril</t>
  </si>
  <si>
    <t>Hoya de Huesca</t>
  </si>
  <si>
    <t>Arguis y La Sotonera</t>
  </si>
  <si>
    <t>Privada/Pública</t>
  </si>
  <si>
    <t>CRNA101029</t>
  </si>
  <si>
    <t>Juglans nigra</t>
  </si>
  <si>
    <t>Nogal de san Medardo</t>
  </si>
  <si>
    <t>Orden AGM/514/2022, de 18 de abril</t>
  </si>
  <si>
    <t>Ribagorza</t>
  </si>
  <si>
    <t>Benabarre</t>
  </si>
  <si>
    <t>CRNA101030</t>
  </si>
  <si>
    <t>Roble de San Úrbez</t>
  </si>
  <si>
    <t>Orden AGM/515/2022, de 18 de abril</t>
  </si>
  <si>
    <t>Broto</t>
  </si>
  <si>
    <t>CRNA101031</t>
  </si>
  <si>
    <t>Juniperus thurifera</t>
  </si>
  <si>
    <t>Sabina Albar de Velilla de Ebro</t>
  </si>
  <si>
    <t>Orden AGM/516/2022, de 18 de abril</t>
  </si>
  <si>
    <t>Ribera Baja del Ebro</t>
  </si>
  <si>
    <t>Velilla de Ebro</t>
  </si>
  <si>
    <t>CRNA101032</t>
  </si>
  <si>
    <t>Quercus ilex ssp. ballota</t>
  </si>
  <si>
    <t>Carrasca Becha</t>
  </si>
  <si>
    <t>Orden AGM/524/2022, de 18 de abril</t>
  </si>
  <si>
    <t>La Sotonera</t>
  </si>
  <si>
    <t>CRNA101033</t>
  </si>
  <si>
    <t>Encina de La Bomba</t>
  </si>
  <si>
    <t>Orden AGM/525/2022, de 18 de abril</t>
  </si>
  <si>
    <t>Campo de Belchite</t>
  </si>
  <si>
    <t>Moyuela</t>
  </si>
  <si>
    <t>CRNA101034</t>
  </si>
  <si>
    <t>Olivera de Nadal</t>
  </si>
  <si>
    <t>Orden AGM/526/2022, de 18 de abril</t>
  </si>
  <si>
    <t>Somontano de Barbastro</t>
  </si>
  <si>
    <t>Colungo</t>
  </si>
  <si>
    <t>CRNA101035</t>
  </si>
  <si>
    <t>Roble Milenario del Valle del Roble</t>
  </si>
  <si>
    <t>Orden AGM/527/2022, de 18 de abril</t>
  </si>
  <si>
    <t>La Ribagorza</t>
  </si>
  <si>
    <t>CRNA101036</t>
  </si>
  <si>
    <t>Salix alba</t>
  </si>
  <si>
    <t>Sauce de Pusso</t>
  </si>
  <si>
    <t>Orden AGM/528/2022, de 18 de abril</t>
  </si>
  <si>
    <t>Sopeira</t>
  </si>
  <si>
    <t>CRNA101037</t>
  </si>
  <si>
    <t>Sabina Cascarosa</t>
  </si>
  <si>
    <t>Orden AGM/1050/2022, de 28 de junio</t>
  </si>
  <si>
    <t>Monegros</t>
  </si>
  <si>
    <t>Monegrillo</t>
  </si>
  <si>
    <t>CRNA102012</t>
  </si>
  <si>
    <t>Pinus halepensis</t>
  </si>
  <si>
    <t>Pinar de la Buchancalera o del Salto del Cabrón</t>
  </si>
  <si>
    <t>Orden AGM/1051/2022, de 29 de junio</t>
  </si>
  <si>
    <t>Alcañiz</t>
  </si>
  <si>
    <t>CRNA101038</t>
  </si>
  <si>
    <t>Sorbus domestica</t>
  </si>
  <si>
    <t>Zerollera de Jarlata/Xarlata</t>
  </si>
  <si>
    <t>Orden AGM/1052/2022, de 29 de junio</t>
  </si>
  <si>
    <t>Jacetania</t>
  </si>
  <si>
    <t>Jaca</t>
  </si>
  <si>
    <t>CRNA101039</t>
  </si>
  <si>
    <t>Carrasca de Villamana</t>
  </si>
  <si>
    <t>Orden AGM/1086/2022, de 28 de junio</t>
  </si>
  <si>
    <t>Fiscal</t>
  </si>
  <si>
    <t>CRNA101040</t>
  </si>
  <si>
    <t>Carrasca del Plano del Águila</t>
  </si>
  <si>
    <t>Orden AGM/1087/2022, de 28 de junio</t>
  </si>
  <si>
    <t>Bajo Aragón- Caspe</t>
  </si>
  <si>
    <t>Caspe</t>
  </si>
  <si>
    <t>CRNA101041</t>
  </si>
  <si>
    <t>Carrasca de Esponera</t>
  </si>
  <si>
    <t>Orden AGM/1088/2022, de 29 de junio</t>
  </si>
  <si>
    <t>Campo de Cariñena</t>
  </si>
  <si>
    <t>Aguarón</t>
  </si>
  <si>
    <t>CRNA101042</t>
  </si>
  <si>
    <t>Pinus nigra ssp. Salzmanii</t>
  </si>
  <si>
    <t>Pino laricio del Vergel</t>
  </si>
  <si>
    <t>ORDEN AGM/1232/2022, de 12 de agosto</t>
  </si>
  <si>
    <t>Comunidad de Calatayud</t>
  </si>
  <si>
    <t>Nuévalos</t>
  </si>
  <si>
    <t>Tabla 1.9‑8: Número de visitantes atendidos en los Centros de Interpretación de ENP. Año 2022.</t>
  </si>
  <si>
    <t>Centro de interpretación y Oficinas de Información</t>
  </si>
  <si>
    <t>Visitantes</t>
  </si>
  <si>
    <t xml:space="preserve">Centro de Visitantes Torla </t>
  </si>
  <si>
    <t>Parque Nacional de Ordesa y Monte Perdido</t>
  </si>
  <si>
    <t>Centro de Visitantes Tella</t>
  </si>
  <si>
    <t>Centro de Visitantes Fanlo</t>
  </si>
  <si>
    <t>Oficina P.I. Bielsa</t>
  </si>
  <si>
    <t>Oficina P.I. Escalona</t>
  </si>
  <si>
    <t>P. I. Escuaín</t>
  </si>
  <si>
    <t>P .I. La Pradera</t>
  </si>
  <si>
    <t>P.I. San Urbez</t>
  </si>
  <si>
    <t>P. I. Pineta</t>
  </si>
  <si>
    <t>Agramonte</t>
  </si>
  <si>
    <t>Añón</t>
  </si>
  <si>
    <t>Calcena</t>
  </si>
  <si>
    <t>Arguis</t>
  </si>
  <si>
    <t>Bierge</t>
  </si>
  <si>
    <t>Oficina de Santa Cilia de Panzano</t>
  </si>
  <si>
    <t>Oficina de Lecina</t>
  </si>
  <si>
    <t>Aneto-Montanuy</t>
  </si>
  <si>
    <t>Parque Natural Posets-Maladeta</t>
  </si>
  <si>
    <t>Benasque</t>
  </si>
  <si>
    <t>San Juan de Plan</t>
  </si>
  <si>
    <t>Ansó</t>
  </si>
  <si>
    <t>Parque Natural de los Valles Occidentales</t>
  </si>
  <si>
    <t>Eriste</t>
  </si>
  <si>
    <t>Monumentos Naturales de los Glaciares Pirenaicos</t>
  </si>
  <si>
    <t>La Alfranca</t>
  </si>
  <si>
    <t>Chiprana</t>
  </si>
  <si>
    <t>San Juan de la Peña</t>
  </si>
  <si>
    <t>Paisaje Protegido de San Juan de la Peña y Monte Oroel</t>
  </si>
  <si>
    <t>Dornaque</t>
  </si>
  <si>
    <t>Paisaje Protegido de los Pinares de Rodeno</t>
  </si>
  <si>
    <t>Oficina de Turismo de Longás</t>
  </si>
  <si>
    <t>Paisaje Protegido de la Sierra de Santo Domingo</t>
  </si>
  <si>
    <t>S.D.</t>
  </si>
  <si>
    <t>Bello</t>
  </si>
  <si>
    <t>Centro Gallocanta (comarca)</t>
  </si>
  <si>
    <t>Villarluengo</t>
  </si>
  <si>
    <t>Monumentos Naturales del Maestrazgo</t>
  </si>
  <si>
    <t>Sariñena</t>
  </si>
  <si>
    <t>ZEPA Laguna de Sariñena</t>
  </si>
  <si>
    <t>S.D.: Sin datos</t>
  </si>
  <si>
    <t>Tabla 1.9‑9: Número de visitantes en senderos o accesos aforados de los ENP. Año 2022</t>
  </si>
  <si>
    <t>Senderos o accesos aforados</t>
  </si>
  <si>
    <t>Estimación sector Ordesa</t>
  </si>
  <si>
    <t>Estimación sector Añisclo</t>
  </si>
  <si>
    <t>Estimación sector Escuaín</t>
  </si>
  <si>
    <t>Estimación sector Pineta</t>
  </si>
  <si>
    <t>Acceso vehículos Agramonte</t>
  </si>
  <si>
    <t>S-AG1 Cumbre del Moncayo</t>
  </si>
  <si>
    <t>S-3 Barrancos de Purujosa</t>
  </si>
  <si>
    <t>PR-Z3 Barranco de Morana</t>
  </si>
  <si>
    <t>S-5 Santa Cilia-Tozal de Guara</t>
  </si>
  <si>
    <t>Tozal de Guara - Fenales</t>
  </si>
  <si>
    <t>Pasarelas de Alquézar</t>
  </si>
  <si>
    <t>S-8 Barranco de la Pillera</t>
  </si>
  <si>
    <t>S-12 Bara-Bibán.Binueste</t>
  </si>
  <si>
    <t>S-15 Las Bellostas-Bagüeste</t>
  </si>
  <si>
    <t>S-3 Valle de Estós</t>
  </si>
  <si>
    <t>S-4 Eriste-Espigantosa</t>
  </si>
  <si>
    <t>S-2 Forau de Aiguallut y La Renclusa</t>
  </si>
  <si>
    <t>S-10 Llauset-Botornás-Anglios</t>
  </si>
  <si>
    <t>S-9 Valle de Salenques</t>
  </si>
  <si>
    <t>Palanca de la Ribereta</t>
  </si>
  <si>
    <t>Sendero Salada Grande</t>
  </si>
  <si>
    <t>Observatorio de La Reguera</t>
  </si>
  <si>
    <t>Observatorio Cañizar</t>
  </si>
  <si>
    <t>S-5 Las Tajadas - Peña del Hierro</t>
  </si>
  <si>
    <t>GR-10 Albarracín - A.R. del Navazo</t>
  </si>
  <si>
    <t>S-6 Ligros - Cto. de los Maquis</t>
  </si>
  <si>
    <t>Acceso a L'Artica y Pozo Pigalo</t>
  </si>
  <si>
    <t>Sendero Portillo de Longás</t>
  </si>
  <si>
    <t>Aparcamiento Pozo Pigalo (vehículos)</t>
  </si>
  <si>
    <t>Sendero Ladruñán-Puente Fonseca</t>
  </si>
  <si>
    <t>Nacimiento Río Pitarque*</t>
  </si>
  <si>
    <t>Acceso Grutas de Cristal</t>
  </si>
  <si>
    <t>Tabla 1.9‑10: Número y porcentaje de infracciones tramitadas por tipo de infracción. Año 2022</t>
  </si>
  <si>
    <t>Tipo de infracción</t>
  </si>
  <si>
    <t>Número de infracciones</t>
  </si>
  <si>
    <t>Porcentaje de infracciones</t>
  </si>
  <si>
    <t>Estacionamiento</t>
  </si>
  <si>
    <t>Acampada o pernocta ilegal</t>
  </si>
  <si>
    <t>Circulación por pistas</t>
  </si>
  <si>
    <t>Perros sueltos</t>
  </si>
  <si>
    <t>Caza o pesca no autorizada</t>
  </si>
  <si>
    <t>Sobrevuelo</t>
  </si>
  <si>
    <t>Vertido residuos</t>
  </si>
  <si>
    <t>Escalada</t>
  </si>
  <si>
    <t>Empleo de fuego</t>
  </si>
  <si>
    <t>Eliminación de la vegetación</t>
  </si>
  <si>
    <t>Otras espec. PORN-PRUG</t>
  </si>
  <si>
    <t>Tabla 1.9‑11: Número y porcentaje de infracciones tramitadas por ENP. Año 2022</t>
  </si>
  <si>
    <t>P.N. Ordesa y Monte Perdido</t>
  </si>
  <si>
    <t>M.N. Glaciares Pirenaicos</t>
  </si>
  <si>
    <t>MM.NN. Maestrazgo</t>
  </si>
  <si>
    <t>MM.NN. Mallos de Riglos, Agüero y Peña Rueba</t>
  </si>
  <si>
    <t>P.P. San Juan Peña y Monte Oroel</t>
  </si>
  <si>
    <t>P.P. Foces de Fago y Biniés</t>
  </si>
  <si>
    <t>Tabla 1.9‑12: Ayudas a Entidades Locales en área de influencia socioeconómica de ENP. Año 2022</t>
  </si>
  <si>
    <t>Columna1</t>
  </si>
  <si>
    <t>Nº Expedientes</t>
  </si>
  <si>
    <t>Porcentaje</t>
  </si>
  <si>
    <t>TRANSFERENCIA 2022</t>
  </si>
  <si>
    <t>Tabla 1.9‑13: Ayudas a entidades privadas en área de influencia socioeconómica de ENP. Año 2022</t>
  </si>
  <si>
    <t>Convocatoria</t>
  </si>
  <si>
    <t>Concedido</t>
  </si>
  <si>
    <t>Pagado</t>
  </si>
  <si>
    <t>Tabla 1.9‑14: Ayudas en AIS a Entidades locales del Parque Nacional de Ordesa y Monte Perdido. Año 2022</t>
  </si>
  <si>
    <t>Entidades locales</t>
  </si>
  <si>
    <t>Tabla 1.9‑15: Ayudas en AIS a Entidades privadas del Parque Nacional de Ordesa y Monte Perdido. Año 2022</t>
  </si>
  <si>
    <t>Entidades privadas</t>
  </si>
  <si>
    <t>Tabla 1.9‑16: Ayudas en AIS a Asociaciones S.A.L del Parque Nacional de Ordesa y Monte Perdido. Año 2022</t>
  </si>
  <si>
    <t>Asociaciones S.A.L.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</si>
</sst>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0"/>
      <name val="Segoe UI"/>
      <family val="2"/>
    </font>
    <font>
      <vertAlign val="superscript"/>
      <sz val="9"/>
      <color theme="1"/>
      <name val="Segoe UI"/>
      <family val="2"/>
    </font>
    <font>
      <i/>
      <sz val="9"/>
      <color rgb="FF0E2841"/>
      <name val="Segoe UI"/>
      <family val="2"/>
    </font>
    <font>
      <u/>
      <sz val="11"/>
      <color theme="10"/>
      <name val="Segoe UI"/>
      <family val="2"/>
    </font>
    <font>
      <u/>
      <sz val="11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2C6B2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164" fontId="0" fillId="0" borderId="0" xfId="1" applyNumberFormat="1" applyFont="1"/>
    <xf numFmtId="9" fontId="0" fillId="0" borderId="0" xfId="2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2" xfId="0" applyBorder="1"/>
    <xf numFmtId="43" fontId="0" fillId="0" borderId="2" xfId="1" applyFont="1" applyBorder="1"/>
    <xf numFmtId="0" fontId="0" fillId="2" borderId="0" xfId="0" applyFill="1"/>
    <xf numFmtId="0" fontId="4" fillId="0" borderId="2" xfId="0" applyFont="1" applyBorder="1" applyAlignment="1">
      <alignment vertical="center"/>
    </xf>
    <xf numFmtId="10" fontId="0" fillId="0" borderId="0" xfId="2" applyNumberFormat="1" applyFont="1"/>
    <xf numFmtId="43" fontId="0" fillId="0" borderId="0" xfId="0" applyNumberFormat="1"/>
    <xf numFmtId="0" fontId="4" fillId="0" borderId="1" xfId="0" applyFont="1" applyBorder="1" applyAlignment="1">
      <alignment vertical="center"/>
    </xf>
    <xf numFmtId="164" fontId="0" fillId="0" borderId="0" xfId="0" applyNumberFormat="1"/>
    <xf numFmtId="0" fontId="2" fillId="3" borderId="0" xfId="0" applyFont="1" applyFill="1"/>
    <xf numFmtId="0" fontId="5" fillId="0" borderId="0" xfId="3"/>
    <xf numFmtId="0" fontId="6" fillId="3" borderId="0" xfId="3" applyFont="1" applyFill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18"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  <dxf>
      <numFmt numFmtId="164" formatCode="_-* #,##0_-;\-* #,##0_-;_-* &quot;-&quot;??_-;_-@_-"/>
    </dxf>
    <dxf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5" formatCode="_-* #,##0.00_-;\-* #,##0.00_-;_-* &quot;-&quot;??_-;_-@_-"/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5" formatCode="_-* #,##0.00_-;\-* #,##0.00_-;_-* &quot;-&quot;??_-;_-@_-"/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solid">
          <fgColor indexed="64"/>
          <bgColor theme="2"/>
        </patternFill>
      </fill>
    </dxf>
    <dxf>
      <numFmt numFmtId="164" formatCode="_-* #,##0_-;\-* #,##0_-;_-* &quot;-&quot;??_-;_-@_-"/>
    </dxf>
    <dxf>
      <alignment horizontal="general" vertical="center" textRotation="0" wrapText="0" indent="0" justifyLastLine="0" shrinkToFit="0" readingOrder="0"/>
    </dxf>
    <dxf>
      <numFmt numFmtId="164" formatCode="_-* #,##0_-;\-* #,##0_-;_-* &quot;-&quot;??_-;_-@_-"/>
    </dxf>
    <dxf>
      <fill>
        <patternFill>
          <bgColor theme="2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horizontal style="thin">
          <color theme="0" tint="-0.499984740745262"/>
        </horizontal>
      </border>
    </dxf>
  </dxfs>
  <tableStyles count="1" defaultTableStyle="TableStyleMedium2" defaultPivotStyle="PivotStyleLight16">
    <tableStyle name="Estilo de tabla 1" pivot="0" count="2" xr9:uid="{5C5FC2B9-A0A3-4CCD-9652-213C8CE114FE}">
      <tableStyleElement type="wholeTable" dxfId="17"/>
      <tableStyleElement type="headerRow" dxfId="16"/>
    </tableStyle>
  </tableStyles>
  <colors>
    <mruColors>
      <color rgb="FF2C6B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'Figura 1.9-2'!$B$3</c:f>
              <c:strCache>
                <c:ptCount val="1"/>
                <c:pt idx="0">
                  <c:v>Superficie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98-41AF-8A5A-0C2B699AFA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5BB-4410-816D-23A8DE7BA2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BB-4410-816D-23A8DE7BA2A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98-41AF-8A5A-0C2B699AFA5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98-41AF-8A5A-0C2B699AFA5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BB-4410-816D-23A8DE7BA2A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BB-4410-816D-23A8DE7BA2AB}"/>
              </c:ext>
            </c:extLst>
          </c:dPt>
          <c:dLbls>
            <c:dLbl>
              <c:idx val="1"/>
              <c:layout>
                <c:manualLayout>
                  <c:x val="8.6514427506234101E-2"/>
                  <c:y val="-2.812860927593479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BB-4410-816D-23A8DE7BA2AB}"/>
                </c:ext>
              </c:extLst>
            </c:dLbl>
            <c:dLbl>
              <c:idx val="2"/>
              <c:layout>
                <c:manualLayout>
                  <c:x val="7.1430139095327597E-2"/>
                  <c:y val="-6.988188356155135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BB-4410-816D-23A8DE7BA2AB}"/>
                </c:ext>
              </c:extLst>
            </c:dLbl>
            <c:dLbl>
              <c:idx val="5"/>
              <c:layout>
                <c:manualLayout>
                  <c:x val="3.1546017746221733E-2"/>
                  <c:y val="-4.762196258190777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BB-4410-816D-23A8DE7BA2AB}"/>
                </c:ext>
              </c:extLst>
            </c:dLbl>
            <c:dLbl>
              <c:idx val="6"/>
              <c:layout>
                <c:manualLayout>
                  <c:x val="1.652355858013848E-2"/>
                  <c:y val="-0.1261644204948809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301083854377798"/>
                      <c:h val="0.145423381851604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5BB-4410-816D-23A8DE7BA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1.9-2'!$A$4:$A$10</c:f>
              <c:strCache>
                <c:ptCount val="7"/>
                <c:pt idx="0">
                  <c:v>Parque Nacional</c:v>
                </c:pt>
                <c:pt idx="1">
                  <c:v>Parque Natural</c:v>
                </c:pt>
                <c:pt idx="2">
                  <c:v>Reserva Natural Dirigida</c:v>
                </c:pt>
                <c:pt idx="3">
                  <c:v>Monumento Natural</c:v>
                </c:pt>
                <c:pt idx="4">
                  <c:v>Paisaje Protegido</c:v>
                </c:pt>
                <c:pt idx="5">
                  <c:v>Zona Periférica de Protección</c:v>
                </c:pt>
                <c:pt idx="6">
                  <c:v>Superficie total ENP+ZPP</c:v>
                </c:pt>
              </c:strCache>
            </c:strRef>
          </c:cat>
          <c:val>
            <c:numRef>
              <c:f>'Figura 1.9-2'!$B$4:$B$10</c:f>
              <c:numCache>
                <c:formatCode>_(* #,##0.00_);_(* \(#,##0.00\);_(* "-"??_);_(@_)</c:formatCode>
                <c:ptCount val="7"/>
                <c:pt idx="0">
                  <c:v>15769.7</c:v>
                </c:pt>
                <c:pt idx="1">
                  <c:v>119251.62</c:v>
                </c:pt>
                <c:pt idx="2">
                  <c:v>3622.21</c:v>
                </c:pt>
                <c:pt idx="3">
                  <c:v>4048.93</c:v>
                </c:pt>
                <c:pt idx="4">
                  <c:v>28465.1</c:v>
                </c:pt>
                <c:pt idx="5">
                  <c:v>79345.37</c:v>
                </c:pt>
                <c:pt idx="6">
                  <c:v>247628.82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B-4410-816D-23A8DE7BA2AB}"/>
            </c:ext>
          </c:extLst>
        </c:ser>
        <c:ser>
          <c:idx val="1"/>
          <c:order val="1"/>
          <c:tx>
            <c:strRef>
              <c:f>'Figura 1.9-2'!$C$3</c:f>
              <c:strCache>
                <c:ptCount val="1"/>
                <c:pt idx="0">
                  <c:v>Porcentaje de superficie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2998-41AF-8A5A-0C2B699AFA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2998-41AF-8A5A-0C2B699AFA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2998-41AF-8A5A-0C2B699AFA5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2998-41AF-8A5A-0C2B699AFA5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2998-41AF-8A5A-0C2B699AFA5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2998-41AF-8A5A-0C2B699AFA5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2998-41AF-8A5A-0C2B699AFA53}"/>
              </c:ext>
            </c:extLst>
          </c:dPt>
          <c:cat>
            <c:strRef>
              <c:f>'Figura 1.9-2'!$A$4:$A$10</c:f>
              <c:strCache>
                <c:ptCount val="7"/>
                <c:pt idx="0">
                  <c:v>Parque Nacional</c:v>
                </c:pt>
                <c:pt idx="1">
                  <c:v>Parque Natural</c:v>
                </c:pt>
                <c:pt idx="2">
                  <c:v>Reserva Natural Dirigida</c:v>
                </c:pt>
                <c:pt idx="3">
                  <c:v>Monumento Natural</c:v>
                </c:pt>
                <c:pt idx="4">
                  <c:v>Paisaje Protegido</c:v>
                </c:pt>
                <c:pt idx="5">
                  <c:v>Zona Periférica de Protección</c:v>
                </c:pt>
                <c:pt idx="6">
                  <c:v>Superficie total ENP+ZPP</c:v>
                </c:pt>
              </c:strCache>
            </c:strRef>
          </c:cat>
          <c:val>
            <c:numRef>
              <c:f>'Figura 1.9-2'!$C$4:$C$10</c:f>
              <c:numCache>
                <c:formatCode>0.00%</c:formatCode>
                <c:ptCount val="7"/>
                <c:pt idx="0">
                  <c:v>6.3682813656342582E-2</c:v>
                </c:pt>
                <c:pt idx="1">
                  <c:v>0.48157407526312968</c:v>
                </c:pt>
                <c:pt idx="2">
                  <c:v>1.4627578486219818E-2</c:v>
                </c:pt>
                <c:pt idx="3">
                  <c:v>1.6350802786202347E-2</c:v>
                </c:pt>
                <c:pt idx="4">
                  <c:v>0.1149506749658622</c:v>
                </c:pt>
                <c:pt idx="5">
                  <c:v>0.32042057947859215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B-4410-816D-23A8DE7BA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733424</xdr:colOff>
      <xdr:row>1</xdr:row>
      <xdr:rowOff>66675</xdr:rowOff>
    </xdr:from>
    <xdr:to>
      <xdr:col>11</xdr:col>
      <xdr:colOff>133349</xdr:colOff>
      <xdr:row>22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B0FF06-2C75-D3C3-0D71-996D6CAF8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C986DD-D553-42C7-B690-CF4D4BABEA22}" name="Tabla1" displayName="Tabla1" ref="A3:D7" totalsRowShown="0">
  <autoFilter ref="A3:D7" xr:uid="{29C986DD-D553-42C7-B690-CF4D4BABEA22}"/>
  <tableColumns count="4">
    <tableColumn id="1" xr3:uid="{FDBB0D3C-269B-47A3-A573-323B2FDE3208}" name=" Zona"/>
    <tableColumn id="2" xr3:uid="{D672770B-D824-4FB3-965A-58418B2B9FED}" name="Número"/>
    <tableColumn id="3" xr3:uid="{6DACEE47-3BF9-4C78-9851-73418BF5101F}" name="Superficie (ha)" dataDxfId="15" dataCellStyle="Millares"/>
    <tableColumn id="4" xr3:uid="{7767B1A7-27E3-4FC1-A7EE-7C855A99873D}" name="% Superficie de Aragón" dataCellStyle="Porcentaje"/>
  </tableColumns>
  <tableStyleInfo name="Estilo de tabla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0E50173-1C44-4B10-94F9-7F49D875A06C}" name="Tabla11" displayName="Tabla11" ref="A3:C36" totalsRowCount="1">
  <autoFilter ref="A3:C35" xr:uid="{A0E50173-1C44-4B10-94F9-7F49D875A06C}"/>
  <tableColumns count="3">
    <tableColumn id="1" xr3:uid="{5EBA11D3-0432-4F5A-978E-1798934ABB7F}" name="Senderos o accesos aforados" totalsRowLabel="Total"/>
    <tableColumn id="2" xr3:uid="{D11DA96D-D17B-46B6-B3FC-A1D547DB45D4}" name="ENP"/>
    <tableColumn id="3" xr3:uid="{C7141C79-9697-4CD0-B18B-9247D738002B}" name="Visitantes" totalsRowFunction="sum" dataDxfId="3" totalsRowDxfId="2" dataCellStyle="Millares"/>
  </tableColumns>
  <tableStyleInfo name="Estilo de tabla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A1A2087-2EF4-4957-A13C-B8A4E8F746E1}" name="Tabla12" displayName="Tabla12" ref="A3:C15" totalsRowCount="1">
  <autoFilter ref="A3:C14" xr:uid="{AA1A2087-2EF4-4957-A13C-B8A4E8F746E1}"/>
  <tableColumns count="3">
    <tableColumn id="1" xr3:uid="{DC1B0E99-1A84-4941-8C05-0D58F98D1816}" name="Tipo de infracción" totalsRowLabel="Total"/>
    <tableColumn id="2" xr3:uid="{49894800-8B0A-492A-BA12-72AF0D41D62B}" name="Número de infracciones" totalsRowFunction="sum"/>
    <tableColumn id="3" xr3:uid="{D7B255BB-24F3-4D29-8320-A7E8546FBFD8}" name="Porcentaje de infracciones" totalsRowFunction="sum" dataCellStyle="Porcentaje" totalsRowCellStyle="Porcentaje"/>
  </tableColumns>
  <tableStyleInfo name="Estilo de tabla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13511A6-E9BB-4CDE-B43F-4C415FBA93CD}" name="Tabla13" displayName="Tabla13" ref="A3:C19" totalsRowCount="1">
  <autoFilter ref="A3:C18" xr:uid="{413511A6-E9BB-4CDE-B43F-4C415FBA93CD}"/>
  <tableColumns count="3">
    <tableColumn id="1" xr3:uid="{9FA94A3E-CBB2-4B70-A924-8ECCCFE225A1}" name="ENP" totalsRowLabel="Total"/>
    <tableColumn id="2" xr3:uid="{3F987BAE-2EC1-4BA6-9E20-4C88535A5030}" name="Número de infracciones" totalsRowFunction="sum"/>
    <tableColumn id="3" xr3:uid="{DF88A5C5-52C3-4ECD-989A-7ABF94B7582D}" name="Porcentaje de infracciones" totalsRowFunction="sum" dataCellStyle="Porcentaje"/>
  </tableColumns>
  <tableStyleInfo name="Estilo de tabla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7764F2F-313D-4AE1-9980-7DF88EF42162}" name="Tabla14" displayName="Tabla14" ref="A3:D4" totalsRowShown="0">
  <autoFilter ref="A3:D4" xr:uid="{E7764F2F-313D-4AE1-9980-7DF88EF42162}"/>
  <tableColumns count="4">
    <tableColumn id="1" xr3:uid="{8F9B1D9F-4D28-48D2-A4B8-6D92CF1B02B9}" name="Columna1"/>
    <tableColumn id="2" xr3:uid="{B23C588B-C826-4CE8-BB66-8CC8E55131CC}" name="Nº Expedientes"/>
    <tableColumn id="3" xr3:uid="{B3ED9591-3936-4058-AEB1-59E9FF228C17}" name="Importe (€)" dataDxfId="1" dataCellStyle="Millares"/>
    <tableColumn id="4" xr3:uid="{9ACE244C-A64E-4636-8E98-1F33708E12C9}" name="Porcentaje" dataCellStyle="Porcentaje"/>
  </tableColumns>
  <tableStyleInfo name="Estilo de tabla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B4FB068-1D57-47EB-8447-D614FBFB0060}" name="Tabla15" displayName="Tabla15" ref="A3:D6" totalsRowShown="0">
  <autoFilter ref="A3:D6" xr:uid="{3B4FB068-1D57-47EB-8447-D614FBFB0060}"/>
  <tableColumns count="4">
    <tableColumn id="1" xr3:uid="{99CAFE13-B14C-4700-B6E5-DD24770A384E}" name="Columna1"/>
    <tableColumn id="2" xr3:uid="{8D107F18-6CC8-4350-A9D6-C7A88FD4AA2D}" name="Nº Expedientes"/>
    <tableColumn id="3" xr3:uid="{9E2DF25A-58C0-44E3-91C4-6B413CD4C4BB}" name="Importe (€)" dataDxfId="0" dataCellStyle="Millares"/>
    <tableColumn id="4" xr3:uid="{52FDD6E5-83A2-466C-AE39-52265EAA2112}" name="Porcentaje" dataCellStyle="Porcentaje"/>
  </tableColumns>
  <tableStyleInfo name="Estilo de tabla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7ACDB2E-E5A6-4CE9-893F-1C2785C67D6F}" name="Tabla16" displayName="Tabla16" ref="A3:D6" totalsRowShown="0">
  <autoFilter ref="A3:D6" xr:uid="{F7ACDB2E-E5A6-4CE9-893F-1C2785C67D6F}"/>
  <tableColumns count="4">
    <tableColumn id="1" xr3:uid="{D66E3AE3-9ECD-4DE5-A22B-1E8D35AA27D9}" name="Entidades locales"/>
    <tableColumn id="2" xr3:uid="{23E8ED75-5747-4EDE-BDFC-8E325F0595F1}" name="Nº Expedientes"/>
    <tableColumn id="3" xr3:uid="{429098A6-C4E4-41AF-A852-9AE27909748D}" name="Importe (€)"/>
    <tableColumn id="4" xr3:uid="{C29447A3-59AC-4EEE-B198-11973B5C313C}" name="Porcentaje"/>
  </tableColumns>
  <tableStyleInfo name="Estilo de tabla 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D9F78D8-F25A-4DDF-8258-C7A13E75162A}" name="Tabla17" displayName="Tabla17" ref="A3:D6" totalsRowShown="0">
  <autoFilter ref="A3:D6" xr:uid="{5D9F78D8-F25A-4DDF-8258-C7A13E75162A}"/>
  <tableColumns count="4">
    <tableColumn id="1" xr3:uid="{EE9EA9E6-82BB-465D-82FE-AF26C04B4413}" name="Entidades privadas"/>
    <tableColumn id="2" xr3:uid="{94610B6A-B8D3-4576-992B-98ADBD632029}" name="Nº Expedientes"/>
    <tableColumn id="3" xr3:uid="{79AAC26F-5CC3-4ADE-A37E-3CD0EA45EB69}" name="Importe (€)"/>
    <tableColumn id="4" xr3:uid="{337AF44D-C148-47AB-B01E-FADD06522439}" name="Porcentaje"/>
  </tableColumns>
  <tableStyleInfo name="Estilo de tabla 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D8F9350-22EF-4250-8EA0-F8CA1FDEF805}" name="Tabla18" displayName="Tabla18" ref="A3:D6" totalsRowShown="0">
  <autoFilter ref="A3:D6" xr:uid="{5D8F9350-22EF-4250-8EA0-F8CA1FDEF805}"/>
  <tableColumns count="4">
    <tableColumn id="1" xr3:uid="{A3A304C6-10BE-4A4E-BD4D-60FA2ADED2BE}" name="Asociaciones S.A.L."/>
    <tableColumn id="2" xr3:uid="{3F668371-3A71-43B4-8EBA-D5EEF306EE06}" name="Nº Expedientes"/>
    <tableColumn id="3" xr3:uid="{C7141C0B-0E84-4910-BF47-28D1AE1026DF}" name="Importe (€)"/>
    <tableColumn id="4" xr3:uid="{F806FC41-BF21-4F2C-9F3D-389C217DB91C}" name="Porcentaje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62DB5E-2E67-4D81-A51E-5F8552586EBC}" name="Tabla2" displayName="Tabla2" ref="A3:B9" totalsRowShown="0">
  <autoFilter ref="A3:B9" xr:uid="{9862DB5E-2E67-4D81-A51E-5F8552586EBC}"/>
  <tableColumns count="2">
    <tableColumn id="1" xr3:uid="{B7F0FEDB-2AD1-43CE-BBA6-BFE747CA9F2E}" name="Categorías" dataDxfId="14"/>
    <tableColumn id="2" xr3:uid="{7CA04BD0-9FF0-495B-AA2E-2E17D4FBA967}" name="Instrumentos de planificación y gestión 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B0B8B4-D51B-4E09-BA12-9AFABD5540A6}" name="Tabla3" displayName="Tabla3" ref="A3:H13" totalsRowShown="0">
  <autoFilter ref="A3:H13" xr:uid="{44B0B8B4-D51B-4E09-BA12-9AFABD5540A6}"/>
  <tableColumns count="8">
    <tableColumn id="1" xr3:uid="{D261A281-6C81-4117-A4D0-449CA1D46D94}" name="PORN"/>
    <tableColumn id="2" xr3:uid="{9F9B11D6-6C8A-4C83-8062-4DFD2845C977}" name="Superficie (Ha)" dataDxfId="13" dataCellStyle="Millares"/>
    <tableColumn id="3" xr3:uid="{FFBD832B-695C-42BA-9B99-20B2CCEA02CE}" name="Figuras de protección aprobadas o contempladas"/>
    <tableColumn id="4" xr3:uid="{64694B9A-DAAD-4AE8-B9DE-C6F9B79CFE0F}" name="Doc. técnico"/>
    <tableColumn id="5" xr3:uid="{9A88B39D-6DFB-4252-BD44-7509A1163463}" name="Iniciación"/>
    <tableColumn id="6" xr3:uid="{314489EE-5C04-4C12-B55F-3ACFB81F4722}" name="Aprobación inicial"/>
    <tableColumn id="7" xr3:uid="{705DBCE7-F4AA-44A4-A4D9-14C138BE7CD0}" name="Aprobación provisional"/>
    <tableColumn id="8" xr3:uid="{354B1B32-2BFA-42C4-BE3D-B66BC97217F2}" name="Aprobación definitiva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1C8529-2027-473C-946F-1B07D6ED25AA}" name="Tabla5" displayName="Tabla5" ref="A3:E25" totalsRowShown="0" headerRowDxfId="12" tableBorderDxfId="11">
  <autoFilter ref="A3:E25" xr:uid="{DB1C8529-2027-473C-946F-1B07D6ED25AA}"/>
  <tableColumns count="5">
    <tableColumn id="1" xr3:uid="{A7CC2A42-FCC4-4BCE-8F7E-234B1DD26D82}" name="Figura" dataDxfId="10"/>
    <tableColumn id="2" xr3:uid="{48E35917-9713-4C7C-9DD8-70F1F93B1BA7}" name="Denominación" dataDxfId="9"/>
    <tableColumn id="3" xr3:uid="{C44BE17B-42E6-48B2-B9DA-234C671CC296}" name="Provincia" dataDxfId="8"/>
    <tableColumn id="4" xr3:uid="{7414CFAE-BF60-4ABC-A41C-19FB5F70D265}" name="Superficie (ha)*" dataDxfId="7" dataCellStyle="Millares"/>
    <tableColumn id="5" xr3:uid="{51208ACD-EEF0-4261-8DC7-AD2B28373A41}" name="Zona Periférica de Protección (ha)*" dataDxfId="6" dataCellStyle="Millares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3240AB3-B8DF-4256-BAFE-768A0B10FD2B}" name="Tabla6" displayName="Tabla6" ref="A3:C10" totalsRowShown="0">
  <autoFilter ref="A3:C10" xr:uid="{73240AB3-B8DF-4256-BAFE-768A0B10FD2B}"/>
  <tableColumns count="3">
    <tableColumn id="1" xr3:uid="{A20B0367-4423-4FFD-9345-87E7E1DD9D07}" name="Figura"/>
    <tableColumn id="2" xr3:uid="{94FB3104-2AF9-4281-9491-587B517E31FF}" name="Superficie " dataCellStyle="Millares"/>
    <tableColumn id="3" xr3:uid="{AE731063-2FDF-4839-9557-DFC9DFD977B6}" name="Porcentaje de superficie" dataDxfId="5" dataCellStyle="Porcentaje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4A04E7F-29FF-4960-A7AE-D65084922C75}" name="Tabla7" displayName="Tabla7" ref="A3:E19" totalsRowShown="0">
  <autoFilter ref="A3:E19" xr:uid="{D4A04E7F-29FF-4960-A7AE-D65084922C75}"/>
  <tableColumns count="5">
    <tableColumn id="1" xr3:uid="{E90659AA-08CF-4374-B461-FF4B378C8189}" name="ENP"/>
    <tableColumn id="2" xr3:uid="{3F7390B1-A79D-4EAD-A10A-B251494904F1}" name="Nº de expedientes tramitados"/>
    <tableColumn id="3" xr3:uid="{1C3F84D5-AC9F-4074-8264-1476C18DB1A0}" name="Presupuesto (euros)" dataCellStyle="Millares"/>
    <tableColumn id="4" xr3:uid="{1029120E-32E2-458A-A642-777DB11C6F44}" name="Ejecución (euros)" dataCellStyle="Millares"/>
    <tableColumn id="5" xr3:uid="{FBB345B6-989E-42E5-A714-70E0FE95E685}" name="Grado de ejecución (%)"/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F40EFF-6BD9-4B77-B58D-726D954D6B95}" name="Tabla8" displayName="Tabla8" ref="A3:B10" totalsRowCount="1">
  <autoFilter ref="A3:B9" xr:uid="{66F40EFF-6BD9-4B77-B58D-726D954D6B95}"/>
  <tableColumns count="2">
    <tableColumn id="1" xr3:uid="{9C4F251A-C5CE-480C-8347-151163A9A134}" name="ACTUACIONES" totalsRowLabel="Total"/>
    <tableColumn id="2" xr3:uid="{C4602B55-7869-4AB0-82AA-B8DD155CCAF5}" name="Importe (€)" totalsRowFunction="sum" dataCellStyle="Millares" totalsRowCellStyle="Millares"/>
  </tableColumns>
  <tableStyleInfo name="Estilo de tabla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2FC86C-1607-4C83-B2C3-067AC1D47A5F}" name="Tabla9" displayName="Tabla9" ref="A3:I22" totalsRowShown="0">
  <autoFilter ref="A3:I22" xr:uid="{0C2FC86C-1607-4C83-B2C3-067AC1D47A5F}"/>
  <tableColumns count="9">
    <tableColumn id="1" xr3:uid="{C25EB8B3-FB9A-4D92-B9FD-9A90A95EDD17}" name="Código"/>
    <tableColumn id="2" xr3:uid="{44F4B49E-487A-4390-8618-5DDA9C5F3828}" name="Figura"/>
    <tableColumn id="3" xr3:uid="{2A807313-6392-46BA-A47F-72654E2F4D50}" name="Especie"/>
    <tableColumn id="4" xr3:uid="{E1981EE0-77EB-4EE7-85C4-795176308979}" name="Denominación"/>
    <tableColumn id="5" xr3:uid="{88E5A17C-B705-4B08-8AA6-FA6CD4521F9A}" name="Fecha"/>
    <tableColumn id="6" xr3:uid="{FD13B1B6-2965-4158-A296-06B61B9286EB}" name="Norma"/>
    <tableColumn id="7" xr3:uid="{2CCABD45-4773-42C8-8254-6D773B9D66EC}" name="Comarca"/>
    <tableColumn id="8" xr3:uid="{345BA9BE-41FF-4605-B346-744E5553B91F}" name="Municipio"/>
    <tableColumn id="9" xr3:uid="{8CF927FF-8751-4F97-8FF6-5F617F978921}" name="Propiedad"/>
  </tableColumns>
  <tableStyleInfo name="Estilo de tabla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3C99946-3A9B-44F3-A0C8-EF17CD21960B}" name="Tabla10" displayName="Tabla10" ref="A3:C35" totalsRowShown="0">
  <autoFilter ref="A3:C35" xr:uid="{A3C99946-3A9B-44F3-A0C8-EF17CD21960B}"/>
  <tableColumns count="3">
    <tableColumn id="1" xr3:uid="{E09325F7-8239-4B0B-BDD5-B2073F012072}" name="Centro de interpretación y Oficinas de Información"/>
    <tableColumn id="2" xr3:uid="{DBB79F55-8C48-4A59-B7E3-1D614B81A170}" name="ENP"/>
    <tableColumn id="3" xr3:uid="{E04DDA65-6572-435E-873F-0BCA7DB118A2}" name="Visitantes" dataDxfId="4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8F85-86D4-4A2D-A7B8-176CBD90F879}">
  <sheetPr>
    <tabColor rgb="FF2C6B2F"/>
  </sheetPr>
  <dimension ref="A1:B18"/>
  <sheetViews>
    <sheetView tabSelected="1" workbookViewId="0">
      <selection activeCell="B22" sqref="B22"/>
    </sheetView>
  </sheetViews>
  <sheetFormatPr baseColWidth="10" defaultColWidth="11" defaultRowHeight="16.5" x14ac:dyDescent="0.3"/>
  <cols>
    <col min="1" max="3" width="83.75" customWidth="1"/>
  </cols>
  <sheetData>
    <row r="1" spans="1:2" x14ac:dyDescent="0.3">
      <c r="A1" s="15" t="s">
        <v>0</v>
      </c>
      <c r="B1" s="15" t="s">
        <v>1</v>
      </c>
    </row>
    <row r="2" spans="1:2" x14ac:dyDescent="0.3">
      <c r="A2" s="16" t="str">
        <f>'Tabla 1.9-1'!_Ref185581854</f>
        <v>Tabla 1.9‑1: Red Natura 200 en Aragón. Año 2022</v>
      </c>
      <c r="B2" t="str">
        <f>'Tabla 1.9-1'!A2</f>
        <v>Fuente: Dirección General de Medio Natural y Gestión Forestal</v>
      </c>
    </row>
    <row r="3" spans="1:2" x14ac:dyDescent="0.3">
      <c r="A3" s="16" t="str">
        <f>'Tabla 1.9-2'!_Ref185582211</f>
        <v>Tabla 1.9‑2: Red de Espacios Naturales Protegidos de Aragón. Categorías e instrumentos de planificación y gestión. Texto Refundido de la Ley de Espacios Naturales de Aragón. (Decreto Legislativo 1/2015, de 29 de julio)</v>
      </c>
      <c r="B3" t="str">
        <f>'Tabla 1.9-2'!A2</f>
        <v>Fuente: Dirección General de Medio Natural y Gestión Forestal.</v>
      </c>
    </row>
    <row r="4" spans="1:2" x14ac:dyDescent="0.3">
      <c r="A4" s="16" t="str">
        <f>'Tabla 1.9-3'!_Ref185582724</f>
        <v>Tabla 1.9‑3: Estado de los Planes de Ordenación de los Recursos Naturales en Aragón. Año 2022.</v>
      </c>
      <c r="B4" t="str">
        <f>'Tabla 1.9-3'!A2</f>
        <v>Fuente: Dirección General de Medio Natural y Gestión Forestal.</v>
      </c>
    </row>
    <row r="5" spans="1:2" x14ac:dyDescent="0.3">
      <c r="A5" s="16" t="str">
        <f>'Tabla 1.9-4'!_Ref185595637</f>
        <v>Tabla 1.9‑4: Red de Espacios Naturales Protegidos de Aragón. Denominación y superficie SIG. Año 2022.</v>
      </c>
      <c r="B5" t="str">
        <f>'Tabla 1.9-4'!A2</f>
        <v>Fuente: Dirección General de Medio Natural y Gestión Forestal.</v>
      </c>
    </row>
    <row r="6" spans="1:2" x14ac:dyDescent="0.3">
      <c r="A6" s="16" t="str">
        <f>'Figura 1.9-2'!_Ref214624904</f>
        <v>Figura  1.9‑2: Distribución de las figuras de protección. Año 2022</v>
      </c>
      <c r="B6" t="str">
        <f>'Figura 1.9-2'!A2</f>
        <v>Fuente: Dirección General de Medio Natural y Gestión Forestal</v>
      </c>
    </row>
    <row r="7" spans="1:2" x14ac:dyDescent="0.3">
      <c r="A7" s="16" t="str">
        <f>'Tabla 1.9-5'!_Ref188359166</f>
        <v>Tabla 1.9‑5: Inversiones directas realizadas en los ENP.  Año 2022</v>
      </c>
      <c r="B7" t="str">
        <f>'Tabla 1.9-5'!A2</f>
        <v>Fuente: Dirección General de Medio Natural y Gestión Forestal</v>
      </c>
    </row>
    <row r="8" spans="1:2" x14ac:dyDescent="0.3">
      <c r="A8" s="16" t="str">
        <f>'Tabla 1.9-6'!_Ref188355936</f>
        <v>Tabla 1.9‑6: Actuaciones de la Reserva de la Biosfera Ordesa-Viñamala. Año 2022</v>
      </c>
      <c r="B8" t="str">
        <f>'Tabla 1.9-6'!A2</f>
        <v>Fuente: Dirección General de Medio Natural y Gestión Forestal.</v>
      </c>
    </row>
    <row r="9" spans="1:2" x14ac:dyDescent="0.3">
      <c r="A9" s="16" t="str">
        <f>'Tabla 1.9-7'!_Ref188356755</f>
        <v>Tabla 1.9‑7: Árboles y arboledas singulares declarados.  Año 2022</v>
      </c>
      <c r="B9" t="str">
        <f>'Tabla 1.9-7'!A2</f>
        <v>Fuente: Dirección General de Medio Natural y Gestión Forestal</v>
      </c>
    </row>
    <row r="10" spans="1:2" x14ac:dyDescent="0.3">
      <c r="A10" s="16" t="str">
        <f>'Tabla 1.9-8'!_Ref188359197</f>
        <v>Tabla 1.9‑8: Número de visitantes atendidos en los Centros de Interpretación de ENP. Año 2022.</v>
      </c>
      <c r="B10" t="str">
        <f>'Tabla 1.9-8'!A2</f>
        <v>Fuente: Dirección General de Medio Natural y Gestión Forestal.</v>
      </c>
    </row>
    <row r="11" spans="1:2" x14ac:dyDescent="0.3">
      <c r="A11" s="16" t="str">
        <f>'Tabla 1.9-9'!_Ref188357762</f>
        <v>Tabla 1.9‑9: Número de visitantes en senderos o accesos aforados de los ENP. Año 2022</v>
      </c>
      <c r="B11" t="str">
        <f>'Tabla 1.9-9'!A2</f>
        <v>Fuente: Dirección General de Medio Natural y Gestión Forestal</v>
      </c>
    </row>
    <row r="12" spans="1:2" x14ac:dyDescent="0.3">
      <c r="A12" s="16" t="str">
        <f>'Tabla 1.9-10'!_Ref188359229</f>
        <v>Tabla 1.9‑10: Número y porcentaje de infracciones tramitadas por tipo de infracción. Año 2022</v>
      </c>
      <c r="B12" t="str">
        <f>'Tabla 1.9-10'!A2</f>
        <v>Fuente: Dirección General de Medio Natural y Gestión Forestal</v>
      </c>
    </row>
    <row r="13" spans="1:2" x14ac:dyDescent="0.3">
      <c r="A13" s="16" t="str">
        <f>'Tabla 1.9-11'!_Ref188359237</f>
        <v>Tabla 1.9‑11: Número y porcentaje de infracciones tramitadas por ENP. Año 2022</v>
      </c>
      <c r="B13" t="str">
        <f>'Tabla 1.9-11'!A2</f>
        <v>Fuente: Dirección General de Medio Natural y Gestión Forestal</v>
      </c>
    </row>
    <row r="14" spans="1:2" x14ac:dyDescent="0.3">
      <c r="A14" s="16" t="str">
        <f>'Tabla 1.9-12'!_Toc216182655</f>
        <v>Tabla 1.9‑12: Ayudas a Entidades Locales en área de influencia socioeconómica de ENP. Año 2022</v>
      </c>
      <c r="B14" t="str">
        <f>'Tabla 1.9-12'!A2</f>
        <v>Fuente: Dirección General de Medio Natural y Gestión Forestal</v>
      </c>
    </row>
    <row r="15" spans="1:2" x14ac:dyDescent="0.3">
      <c r="A15" s="16" t="str">
        <f>'Tabla 1.9-13'!_Ref188358588</f>
        <v>Tabla 1.9‑13: Ayudas a entidades privadas en área de influencia socioeconómica de ENP. Año 2022</v>
      </c>
      <c r="B15" t="str">
        <f>'Tabla 1.9-13'!A2</f>
        <v>Fuente: Dirección General de Medio Natural y Gestión Forestal</v>
      </c>
    </row>
    <row r="16" spans="1:2" x14ac:dyDescent="0.3">
      <c r="A16" s="16" t="str">
        <f>'Tabla 1.9-14'!_Ref188358761</f>
        <v>Tabla 1.9‑14: Ayudas en AIS a Entidades locales del Parque Nacional de Ordesa y Monte Perdido. Año 2022</v>
      </c>
      <c r="B16" t="str">
        <f>'Tabla 1.9-14'!A2</f>
        <v>Fuente: Dirección General de Medio Natural y Gestión Forestal</v>
      </c>
    </row>
    <row r="17" spans="1:2" x14ac:dyDescent="0.3">
      <c r="A17" s="16" t="str">
        <f>'Tabla 1.9-15'!_Toc216182658</f>
        <v>Tabla 1.9‑15: Ayudas en AIS a Entidades privadas del Parque Nacional de Ordesa y Monte Perdido. Año 2022</v>
      </c>
      <c r="B17" t="str">
        <f>'Tabla 1.9-15'!A2</f>
        <v>Fuente: Dirección General de Medio Natural y Gestión Forestal</v>
      </c>
    </row>
    <row r="18" spans="1:2" x14ac:dyDescent="0.3">
      <c r="A18" s="16" t="str">
        <f>'Tabla 1.9-16'!_Toc216182659</f>
        <v>Tabla 1.9‑16: Ayudas en AIS a Asociaciones S.A.L del Parque Nacional de Ordesa y Monte Perdido. Año 2022</v>
      </c>
      <c r="B18" t="str">
        <f>'Tabla 1.9-16'!A2</f>
        <v>Fuente: Dirección General de Medio Natural y Gestión Forestal</v>
      </c>
    </row>
  </sheetData>
  <hyperlinks>
    <hyperlink ref="A2" location="'Tabla 1.9-1'!A1" display="'Tabla 1.9-1'!A1" xr:uid="{11B9A725-A25D-4B60-ADD8-9F45F5BB7115}"/>
    <hyperlink ref="A3" location="'Tabla 1.9-2'!A1" display="'Tabla 1.9-2'!A1" xr:uid="{17BE7298-1FE8-4B9F-95C3-E894DE4B3A99}"/>
    <hyperlink ref="A4" location="'Tabla 1.9-3'!A1" display="'Tabla 1.9-3'!A1" xr:uid="{B0CCCFF4-3435-45BB-8884-BA80FAC49979}"/>
    <hyperlink ref="A5" location="'Tabla 1.9-4'!A1" display="'Tabla 1.9-4'!A1" xr:uid="{3D5C3E38-0303-4C79-B968-B51CD2EFFCDB}"/>
    <hyperlink ref="A6" location="'Figura 1.9-2'!A1" display="'Figura 1.9-2'!A1" xr:uid="{8D8803B8-D2D4-4012-8B17-A3773A2524A6}"/>
    <hyperlink ref="A7" location="'Tabla 1.9-5'!A1" display="'Tabla 1.9-5'!A1" xr:uid="{3F82758E-C9CB-480D-8433-08273498DB51}"/>
    <hyperlink ref="A8" location="'Tabla 1.9-6'!A1" display="'Tabla 1.9-6'!A1" xr:uid="{68E196DE-95D9-4A20-BEE3-1AA370B485C5}"/>
    <hyperlink ref="A9" location="'Tabla 1.9-7'!A1" display="'Tabla 1.9-7'!A1" xr:uid="{625F41D3-0852-4CB1-BD2A-EE22AFC0297B}"/>
    <hyperlink ref="A10" location="'Tabla 1.9-8'!A1" display="'Tabla 1.9-8'!A1" xr:uid="{88FC8C8D-B8BB-4514-A3EB-740EB49272FF}"/>
    <hyperlink ref="A11" location="'Tabla 1.9-9'!A1" display="'Tabla 1.9-9'!A1" xr:uid="{B80B0C2C-297A-430C-B543-DE22CC2AF38F}"/>
    <hyperlink ref="A12" location="'Tabla 1.9-10'!A1" display="'Tabla 1.9-10'!A1" xr:uid="{660479C9-F754-491D-BDC4-2EF315E4452D}"/>
    <hyperlink ref="A13" location="'Tabla 1.9-11'!A1" display="'Tabla 1.9-11'!A1" xr:uid="{C5A7C4C0-7590-4F3B-9289-621E3555394C}"/>
    <hyperlink ref="A14" location="'Tabla 1.9-12'!A1" display="'Tabla 1.9-12'!A1" xr:uid="{57818A58-F777-4781-BEC7-A7092AA38412}"/>
    <hyperlink ref="A15" location="'Tabla 1.9-13'!A1" display="'Tabla 1.9-13'!A1" xr:uid="{44036AF4-C7C2-40F2-901E-A9DF4A71B390}"/>
    <hyperlink ref="A16" location="'Tabla 1.9-14'!A1" display="'Tabla 1.9-14'!A1" xr:uid="{DC71A5E1-0824-4B8A-8730-37501C08AB93}"/>
    <hyperlink ref="A17" location="'Tabla 1.9-15'!A1" display="'Tabla 1.9-15'!A1" xr:uid="{BFBDF5CA-01A9-4C31-94DC-6E430D79361A}"/>
    <hyperlink ref="A18" location="'Tabla 1.9-16'!A1" display="'Tabla 1.9-16'!A1" xr:uid="{94D57C64-CE1C-4CAF-A369-3C7D266CA07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D0D0-D7C5-4941-9918-C1CE33783C56}">
  <sheetPr>
    <tabColor rgb="FF2C6B2F"/>
  </sheetPr>
  <dimension ref="A1:D35"/>
  <sheetViews>
    <sheetView workbookViewId="0">
      <selection activeCell="D1" sqref="D1"/>
    </sheetView>
  </sheetViews>
  <sheetFormatPr baseColWidth="10" defaultColWidth="11" defaultRowHeight="16.5" x14ac:dyDescent="0.3"/>
  <cols>
    <col min="1" max="1" width="45.5" bestFit="1" customWidth="1"/>
    <col min="2" max="2" width="82.125" bestFit="1" customWidth="1"/>
    <col min="3" max="3" width="11.125" bestFit="1" customWidth="1"/>
    <col min="4" max="4" width="13.125" bestFit="1" customWidth="1"/>
  </cols>
  <sheetData>
    <row r="1" spans="1:4" x14ac:dyDescent="0.3">
      <c r="A1" s="5" t="s">
        <v>269</v>
      </c>
      <c r="D1" s="17" t="s">
        <v>3</v>
      </c>
    </row>
    <row r="2" spans="1:4" x14ac:dyDescent="0.3">
      <c r="A2" s="5" t="s">
        <v>14</v>
      </c>
    </row>
    <row r="3" spans="1:4" x14ac:dyDescent="0.3">
      <c r="A3" t="s">
        <v>270</v>
      </c>
      <c r="B3" t="s">
        <v>122</v>
      </c>
      <c r="C3" t="s">
        <v>271</v>
      </c>
    </row>
    <row r="4" spans="1:4" x14ac:dyDescent="0.3">
      <c r="A4" t="s">
        <v>272</v>
      </c>
      <c r="B4" t="s">
        <v>273</v>
      </c>
      <c r="C4" s="2">
        <v>66942</v>
      </c>
    </row>
    <row r="5" spans="1:4" x14ac:dyDescent="0.3">
      <c r="A5" t="s">
        <v>274</v>
      </c>
      <c r="B5" t="s">
        <v>273</v>
      </c>
      <c r="C5" s="2">
        <v>18209</v>
      </c>
    </row>
    <row r="6" spans="1:4" x14ac:dyDescent="0.3">
      <c r="A6" t="s">
        <v>275</v>
      </c>
      <c r="B6" t="s">
        <v>273</v>
      </c>
      <c r="C6" s="2">
        <v>1169</v>
      </c>
    </row>
    <row r="7" spans="1:4" x14ac:dyDescent="0.3">
      <c r="A7" t="s">
        <v>276</v>
      </c>
      <c r="B7" t="s">
        <v>273</v>
      </c>
      <c r="C7" s="2">
        <v>22801</v>
      </c>
    </row>
    <row r="8" spans="1:4" x14ac:dyDescent="0.3">
      <c r="A8" t="s">
        <v>277</v>
      </c>
      <c r="B8" t="s">
        <v>273</v>
      </c>
      <c r="C8" s="2">
        <v>11067</v>
      </c>
    </row>
    <row r="9" spans="1:4" x14ac:dyDescent="0.3">
      <c r="A9" t="s">
        <v>278</v>
      </c>
      <c r="B9" t="s">
        <v>273</v>
      </c>
      <c r="C9" s="2">
        <v>12033</v>
      </c>
    </row>
    <row r="10" spans="1:4" x14ac:dyDescent="0.3">
      <c r="A10" t="s">
        <v>279</v>
      </c>
      <c r="B10" t="s">
        <v>273</v>
      </c>
      <c r="C10" s="2">
        <v>32870</v>
      </c>
    </row>
    <row r="11" spans="1:4" x14ac:dyDescent="0.3">
      <c r="A11" t="s">
        <v>280</v>
      </c>
      <c r="B11" t="s">
        <v>273</v>
      </c>
      <c r="C11" s="2">
        <v>27270</v>
      </c>
    </row>
    <row r="12" spans="1:4" x14ac:dyDescent="0.3">
      <c r="A12" t="s">
        <v>281</v>
      </c>
      <c r="B12" t="s">
        <v>273</v>
      </c>
      <c r="C12" s="2">
        <v>58885</v>
      </c>
    </row>
    <row r="13" spans="1:4" x14ac:dyDescent="0.3">
      <c r="A13" t="s">
        <v>282</v>
      </c>
      <c r="B13" t="s">
        <v>37</v>
      </c>
      <c r="C13" s="2">
        <v>8453</v>
      </c>
    </row>
    <row r="14" spans="1:4" x14ac:dyDescent="0.3">
      <c r="A14" t="s">
        <v>283</v>
      </c>
      <c r="B14" t="s">
        <v>37</v>
      </c>
      <c r="C14" s="2">
        <v>1451</v>
      </c>
    </row>
    <row r="15" spans="1:4" x14ac:dyDescent="0.3">
      <c r="A15" t="s">
        <v>284</v>
      </c>
      <c r="B15" t="s">
        <v>37</v>
      </c>
      <c r="C15" s="2">
        <v>477</v>
      </c>
    </row>
    <row r="16" spans="1:4" x14ac:dyDescent="0.3">
      <c r="A16" t="s">
        <v>285</v>
      </c>
      <c r="B16" t="s">
        <v>44</v>
      </c>
      <c r="C16" s="2">
        <v>536</v>
      </c>
    </row>
    <row r="17" spans="1:3" x14ac:dyDescent="0.3">
      <c r="A17" t="s">
        <v>286</v>
      </c>
      <c r="B17" t="s">
        <v>44</v>
      </c>
      <c r="C17" s="2">
        <v>4375</v>
      </c>
    </row>
    <row r="18" spans="1:3" x14ac:dyDescent="0.3">
      <c r="A18" t="s">
        <v>287</v>
      </c>
      <c r="B18" t="s">
        <v>44</v>
      </c>
      <c r="C18" s="2">
        <v>1646</v>
      </c>
    </row>
    <row r="19" spans="1:3" x14ac:dyDescent="0.3">
      <c r="A19" t="s">
        <v>288</v>
      </c>
      <c r="B19" t="s">
        <v>44</v>
      </c>
      <c r="C19" s="2">
        <v>2073</v>
      </c>
    </row>
    <row r="20" spans="1:3" x14ac:dyDescent="0.3">
      <c r="A20" t="s">
        <v>289</v>
      </c>
      <c r="B20" t="s">
        <v>290</v>
      </c>
      <c r="C20" s="2">
        <v>618</v>
      </c>
    </row>
    <row r="21" spans="1:3" x14ac:dyDescent="0.3">
      <c r="A21" t="s">
        <v>291</v>
      </c>
      <c r="B21" t="s">
        <v>290</v>
      </c>
      <c r="C21" s="2">
        <v>4607</v>
      </c>
    </row>
    <row r="22" spans="1:3" x14ac:dyDescent="0.3">
      <c r="A22" t="s">
        <v>292</v>
      </c>
      <c r="B22" t="s">
        <v>290</v>
      </c>
      <c r="C22" s="2">
        <v>2292</v>
      </c>
    </row>
    <row r="23" spans="1:3" x14ac:dyDescent="0.3">
      <c r="A23" t="s">
        <v>293</v>
      </c>
      <c r="B23" t="s">
        <v>294</v>
      </c>
      <c r="C23" s="2">
        <v>9970</v>
      </c>
    </row>
    <row r="24" spans="1:3" x14ac:dyDescent="0.3">
      <c r="A24" t="s">
        <v>295</v>
      </c>
      <c r="B24" t="s">
        <v>296</v>
      </c>
      <c r="C24" s="2">
        <v>1176</v>
      </c>
    </row>
    <row r="25" spans="1:3" x14ac:dyDescent="0.3">
      <c r="A25" t="s">
        <v>297</v>
      </c>
      <c r="B25" t="s">
        <v>49</v>
      </c>
      <c r="C25" s="2">
        <v>20230</v>
      </c>
    </row>
    <row r="26" spans="1:3" x14ac:dyDescent="0.3">
      <c r="A26" t="s">
        <v>298</v>
      </c>
      <c r="B26" t="s">
        <v>61</v>
      </c>
      <c r="C26" s="2">
        <v>0</v>
      </c>
    </row>
    <row r="27" spans="1:3" x14ac:dyDescent="0.3">
      <c r="A27" t="s">
        <v>299</v>
      </c>
      <c r="B27" t="s">
        <v>300</v>
      </c>
      <c r="C27" s="2">
        <v>8924</v>
      </c>
    </row>
    <row r="28" spans="1:3" x14ac:dyDescent="0.3">
      <c r="A28" t="s">
        <v>301</v>
      </c>
      <c r="B28" t="s">
        <v>302</v>
      </c>
      <c r="C28" s="2">
        <v>8360</v>
      </c>
    </row>
    <row r="29" spans="1:3" x14ac:dyDescent="0.3">
      <c r="A29" t="s">
        <v>303</v>
      </c>
      <c r="B29" t="s">
        <v>304</v>
      </c>
      <c r="C29" s="2" t="s">
        <v>305</v>
      </c>
    </row>
    <row r="30" spans="1:3" x14ac:dyDescent="0.3">
      <c r="A30" t="s">
        <v>306</v>
      </c>
      <c r="B30" t="s">
        <v>55</v>
      </c>
      <c r="C30" s="2">
        <v>8225</v>
      </c>
    </row>
    <row r="31" spans="1:3" x14ac:dyDescent="0.3">
      <c r="A31" t="s">
        <v>307</v>
      </c>
      <c r="B31" t="s">
        <v>55</v>
      </c>
      <c r="C31" s="2" t="s">
        <v>305</v>
      </c>
    </row>
    <row r="32" spans="1:3" x14ac:dyDescent="0.3">
      <c r="A32" t="s">
        <v>308</v>
      </c>
      <c r="B32" t="s">
        <v>309</v>
      </c>
      <c r="C32" s="2">
        <v>1052</v>
      </c>
    </row>
    <row r="33" spans="1:3" x14ac:dyDescent="0.3">
      <c r="A33" t="s">
        <v>310</v>
      </c>
      <c r="B33" t="s">
        <v>311</v>
      </c>
      <c r="C33" s="2">
        <v>5910</v>
      </c>
    </row>
    <row r="34" spans="1:3" x14ac:dyDescent="0.3">
      <c r="A34" t="s">
        <v>143</v>
      </c>
      <c r="C34" s="2">
        <v>341621</v>
      </c>
    </row>
    <row r="35" spans="1:3" x14ac:dyDescent="0.3">
      <c r="A35" s="5" t="s">
        <v>312</v>
      </c>
      <c r="C35" s="2"/>
    </row>
  </sheetData>
  <hyperlinks>
    <hyperlink ref="D1" location="Hoja1!A1" display="Volver a índice" xr:uid="{5B658EE4-16C1-4712-B6ED-0193F0E3F2F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5D60-F699-4BD8-AEBB-96BF2F24D32E}">
  <sheetPr>
    <tabColor rgb="FF2C6B2F"/>
  </sheetPr>
  <dimension ref="A1:D40"/>
  <sheetViews>
    <sheetView workbookViewId="0">
      <selection activeCell="D1" sqref="D1"/>
    </sheetView>
  </sheetViews>
  <sheetFormatPr baseColWidth="10" defaultColWidth="11" defaultRowHeight="16.5" x14ac:dyDescent="0.3"/>
  <cols>
    <col min="1" max="1" width="32.875" bestFit="1" customWidth="1"/>
    <col min="2" max="2" width="45" bestFit="1" customWidth="1"/>
    <col min="3" max="3" width="11.125" bestFit="1" customWidth="1"/>
    <col min="4" max="4" width="13.125" bestFit="1" customWidth="1"/>
  </cols>
  <sheetData>
    <row r="1" spans="1:4" x14ac:dyDescent="0.3">
      <c r="A1" s="5" t="s">
        <v>313</v>
      </c>
      <c r="D1" s="17" t="s">
        <v>3</v>
      </c>
    </row>
    <row r="2" spans="1:4" x14ac:dyDescent="0.3">
      <c r="A2" s="5" t="s">
        <v>4</v>
      </c>
    </row>
    <row r="3" spans="1:4" x14ac:dyDescent="0.3">
      <c r="A3" t="s">
        <v>314</v>
      </c>
      <c r="B3" t="s">
        <v>122</v>
      </c>
      <c r="C3" t="s">
        <v>271</v>
      </c>
    </row>
    <row r="4" spans="1:4" x14ac:dyDescent="0.3">
      <c r="A4" t="s">
        <v>315</v>
      </c>
      <c r="B4" t="s">
        <v>273</v>
      </c>
      <c r="C4" s="2">
        <v>228247</v>
      </c>
    </row>
    <row r="5" spans="1:4" x14ac:dyDescent="0.3">
      <c r="A5" t="s">
        <v>316</v>
      </c>
      <c r="B5" t="s">
        <v>273</v>
      </c>
      <c r="C5" s="2">
        <v>122220</v>
      </c>
    </row>
    <row r="6" spans="1:4" x14ac:dyDescent="0.3">
      <c r="A6" t="s">
        <v>317</v>
      </c>
      <c r="B6" t="s">
        <v>273</v>
      </c>
      <c r="C6" s="2">
        <v>51611</v>
      </c>
    </row>
    <row r="7" spans="1:4" x14ac:dyDescent="0.3">
      <c r="A7" t="s">
        <v>318</v>
      </c>
      <c r="B7" t="s">
        <v>273</v>
      </c>
      <c r="C7" s="2">
        <v>170827</v>
      </c>
    </row>
    <row r="8" spans="1:4" x14ac:dyDescent="0.3">
      <c r="A8" t="s">
        <v>319</v>
      </c>
      <c r="B8" t="s">
        <v>37</v>
      </c>
      <c r="C8" s="2">
        <v>31488</v>
      </c>
    </row>
    <row r="9" spans="1:4" x14ac:dyDescent="0.3">
      <c r="A9" t="s">
        <v>320</v>
      </c>
      <c r="B9" t="s">
        <v>37</v>
      </c>
      <c r="C9" s="2">
        <v>12652</v>
      </c>
    </row>
    <row r="10" spans="1:4" x14ac:dyDescent="0.3">
      <c r="A10" t="s">
        <v>321</v>
      </c>
      <c r="B10" t="s">
        <v>37</v>
      </c>
      <c r="C10" s="2">
        <v>2257</v>
      </c>
    </row>
    <row r="11" spans="1:4" x14ac:dyDescent="0.3">
      <c r="A11" t="s">
        <v>322</v>
      </c>
      <c r="B11" t="s">
        <v>37</v>
      </c>
      <c r="C11" s="2">
        <v>4976</v>
      </c>
    </row>
    <row r="12" spans="1:4" x14ac:dyDescent="0.3">
      <c r="A12" t="s">
        <v>323</v>
      </c>
      <c r="B12" t="s">
        <v>44</v>
      </c>
      <c r="C12" s="2" t="s">
        <v>305</v>
      </c>
    </row>
    <row r="13" spans="1:4" x14ac:dyDescent="0.3">
      <c r="A13" t="s">
        <v>324</v>
      </c>
      <c r="B13" t="s">
        <v>44</v>
      </c>
      <c r="C13" s="2" t="s">
        <v>305</v>
      </c>
    </row>
    <row r="14" spans="1:4" x14ac:dyDescent="0.3">
      <c r="A14" t="s">
        <v>325</v>
      </c>
      <c r="B14" t="s">
        <v>44</v>
      </c>
      <c r="C14" s="2" t="s">
        <v>305</v>
      </c>
    </row>
    <row r="15" spans="1:4" x14ac:dyDescent="0.3">
      <c r="A15" t="s">
        <v>326</v>
      </c>
      <c r="B15" t="s">
        <v>44</v>
      </c>
      <c r="C15" s="2" t="s">
        <v>305</v>
      </c>
    </row>
    <row r="16" spans="1:4" x14ac:dyDescent="0.3">
      <c r="A16" t="s">
        <v>327</v>
      </c>
      <c r="B16" t="s">
        <v>44</v>
      </c>
      <c r="C16" s="2" t="s">
        <v>305</v>
      </c>
    </row>
    <row r="17" spans="1:3" x14ac:dyDescent="0.3">
      <c r="A17" t="s">
        <v>328</v>
      </c>
      <c r="B17" t="s">
        <v>44</v>
      </c>
      <c r="C17" s="2" t="s">
        <v>305</v>
      </c>
    </row>
    <row r="18" spans="1:3" x14ac:dyDescent="0.3">
      <c r="A18" t="s">
        <v>329</v>
      </c>
      <c r="B18" t="s">
        <v>290</v>
      </c>
      <c r="C18" s="2" t="s">
        <v>305</v>
      </c>
    </row>
    <row r="19" spans="1:3" x14ac:dyDescent="0.3">
      <c r="A19" t="s">
        <v>330</v>
      </c>
      <c r="B19" t="s">
        <v>290</v>
      </c>
      <c r="C19" s="2" t="s">
        <v>305</v>
      </c>
    </row>
    <row r="20" spans="1:3" x14ac:dyDescent="0.3">
      <c r="A20" t="s">
        <v>331</v>
      </c>
      <c r="B20" t="s">
        <v>290</v>
      </c>
      <c r="C20" s="2" t="s">
        <v>305</v>
      </c>
    </row>
    <row r="21" spans="1:3" x14ac:dyDescent="0.3">
      <c r="A21" t="s">
        <v>332</v>
      </c>
      <c r="B21" t="s">
        <v>290</v>
      </c>
      <c r="C21" s="2" t="s">
        <v>305</v>
      </c>
    </row>
    <row r="22" spans="1:3" x14ac:dyDescent="0.3">
      <c r="A22" t="s">
        <v>333</v>
      </c>
      <c r="B22" t="s">
        <v>290</v>
      </c>
      <c r="C22" s="2" t="s">
        <v>305</v>
      </c>
    </row>
    <row r="23" spans="1:3" x14ac:dyDescent="0.3">
      <c r="A23" t="s">
        <v>334</v>
      </c>
      <c r="B23" t="s">
        <v>290</v>
      </c>
      <c r="C23" s="2" t="s">
        <v>305</v>
      </c>
    </row>
    <row r="24" spans="1:3" x14ac:dyDescent="0.3">
      <c r="A24" t="s">
        <v>335</v>
      </c>
      <c r="B24" t="s">
        <v>61</v>
      </c>
      <c r="C24" s="2" t="s">
        <v>305</v>
      </c>
    </row>
    <row r="25" spans="1:3" x14ac:dyDescent="0.3">
      <c r="A25" t="s">
        <v>336</v>
      </c>
      <c r="B25" t="s">
        <v>55</v>
      </c>
      <c r="C25" s="2" t="s">
        <v>305</v>
      </c>
    </row>
    <row r="26" spans="1:3" x14ac:dyDescent="0.3">
      <c r="A26" t="s">
        <v>337</v>
      </c>
      <c r="B26" t="s">
        <v>55</v>
      </c>
      <c r="C26" s="2">
        <v>2553</v>
      </c>
    </row>
    <row r="27" spans="1:3" x14ac:dyDescent="0.3">
      <c r="A27" t="s">
        <v>338</v>
      </c>
      <c r="B27" t="s">
        <v>302</v>
      </c>
      <c r="C27" s="2">
        <v>6303</v>
      </c>
    </row>
    <row r="28" spans="1:3" x14ac:dyDescent="0.3">
      <c r="A28" t="s">
        <v>339</v>
      </c>
      <c r="B28" t="s">
        <v>302</v>
      </c>
      <c r="C28" s="2">
        <v>5816</v>
      </c>
    </row>
    <row r="29" spans="1:3" x14ac:dyDescent="0.3">
      <c r="A29" t="s">
        <v>340</v>
      </c>
      <c r="B29" t="s">
        <v>302</v>
      </c>
      <c r="C29" s="2" t="s">
        <v>305</v>
      </c>
    </row>
    <row r="30" spans="1:3" x14ac:dyDescent="0.3">
      <c r="A30" t="s">
        <v>341</v>
      </c>
      <c r="B30" t="s">
        <v>304</v>
      </c>
      <c r="C30" s="2">
        <v>3090</v>
      </c>
    </row>
    <row r="31" spans="1:3" x14ac:dyDescent="0.3">
      <c r="A31" t="s">
        <v>342</v>
      </c>
      <c r="B31" t="s">
        <v>304</v>
      </c>
      <c r="C31" s="2">
        <v>977</v>
      </c>
    </row>
    <row r="32" spans="1:3" x14ac:dyDescent="0.3">
      <c r="A32" t="s">
        <v>343</v>
      </c>
      <c r="B32" t="s">
        <v>304</v>
      </c>
      <c r="C32" s="2">
        <v>1949</v>
      </c>
    </row>
    <row r="33" spans="1:3" x14ac:dyDescent="0.3">
      <c r="A33" t="s">
        <v>344</v>
      </c>
      <c r="B33" t="s">
        <v>309</v>
      </c>
      <c r="C33" s="2" t="s">
        <v>305</v>
      </c>
    </row>
    <row r="34" spans="1:3" x14ac:dyDescent="0.3">
      <c r="A34" t="s">
        <v>345</v>
      </c>
      <c r="B34" t="s">
        <v>309</v>
      </c>
      <c r="C34" s="2" t="s">
        <v>305</v>
      </c>
    </row>
    <row r="35" spans="1:3" x14ac:dyDescent="0.3">
      <c r="A35" t="s">
        <v>346</v>
      </c>
      <c r="B35" t="s">
        <v>309</v>
      </c>
      <c r="C35" s="2">
        <v>14113</v>
      </c>
    </row>
    <row r="36" spans="1:3" x14ac:dyDescent="0.3">
      <c r="A36" t="s">
        <v>143</v>
      </c>
      <c r="C36" s="14">
        <f>SUBTOTAL(109,Tabla11[Visitantes])</f>
        <v>659079</v>
      </c>
    </row>
    <row r="37" spans="1:3" x14ac:dyDescent="0.3">
      <c r="A37" s="5" t="s">
        <v>312</v>
      </c>
    </row>
    <row r="40" spans="1:3" x14ac:dyDescent="0.3">
      <c r="A40" s="13"/>
    </row>
  </sheetData>
  <hyperlinks>
    <hyperlink ref="D1" location="Hoja1!A1" display="Volver a índice" xr:uid="{7C544E7A-8221-4025-9FED-F222312A98B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697E-43F6-4259-8797-BA82D9FAA0EF}">
  <sheetPr>
    <tabColor rgb="FF2C6B2F"/>
  </sheetPr>
  <dimension ref="A1:F15"/>
  <sheetViews>
    <sheetView workbookViewId="0">
      <selection activeCell="F1" sqref="F1"/>
    </sheetView>
  </sheetViews>
  <sheetFormatPr baseColWidth="10" defaultColWidth="11" defaultRowHeight="16.5" x14ac:dyDescent="0.3"/>
  <cols>
    <col min="1" max="1" width="17.75" customWidth="1"/>
    <col min="2" max="2" width="22.5" customWidth="1"/>
    <col min="3" max="3" width="24.5" customWidth="1"/>
    <col min="6" max="6" width="13.125" bestFit="1" customWidth="1"/>
  </cols>
  <sheetData>
    <row r="1" spans="1:6" x14ac:dyDescent="0.3">
      <c r="A1" s="5" t="s">
        <v>347</v>
      </c>
      <c r="F1" s="17" t="s">
        <v>3</v>
      </c>
    </row>
    <row r="2" spans="1:6" x14ac:dyDescent="0.3">
      <c r="A2" s="5" t="s">
        <v>4</v>
      </c>
    </row>
    <row r="3" spans="1:6" x14ac:dyDescent="0.3">
      <c r="A3" t="s">
        <v>348</v>
      </c>
      <c r="B3" t="s">
        <v>349</v>
      </c>
      <c r="C3" t="s">
        <v>350</v>
      </c>
    </row>
    <row r="4" spans="1:6" x14ac:dyDescent="0.3">
      <c r="A4" t="s">
        <v>351</v>
      </c>
      <c r="B4">
        <v>151</v>
      </c>
      <c r="C4" s="3">
        <v>0.20699999999999999</v>
      </c>
    </row>
    <row r="5" spans="1:6" x14ac:dyDescent="0.3">
      <c r="A5" t="s">
        <v>352</v>
      </c>
      <c r="B5">
        <v>274</v>
      </c>
      <c r="C5" s="3">
        <v>0.375</v>
      </c>
    </row>
    <row r="6" spans="1:6" x14ac:dyDescent="0.3">
      <c r="A6" t="s">
        <v>353</v>
      </c>
      <c r="B6">
        <v>73</v>
      </c>
      <c r="C6" s="3">
        <v>0.1</v>
      </c>
    </row>
    <row r="7" spans="1:6" x14ac:dyDescent="0.3">
      <c r="A7" t="s">
        <v>354</v>
      </c>
      <c r="B7">
        <v>104</v>
      </c>
      <c r="C7" s="3">
        <v>0.14199999999999999</v>
      </c>
    </row>
    <row r="8" spans="1:6" x14ac:dyDescent="0.3">
      <c r="A8" t="s">
        <v>355</v>
      </c>
      <c r="B8">
        <v>2</v>
      </c>
      <c r="C8" s="3">
        <v>3.0000000000000001E-3</v>
      </c>
    </row>
    <row r="9" spans="1:6" x14ac:dyDescent="0.3">
      <c r="A9" t="s">
        <v>356</v>
      </c>
      <c r="B9">
        <v>5</v>
      </c>
      <c r="C9" s="3">
        <v>7.0000000000000001E-3</v>
      </c>
    </row>
    <row r="10" spans="1:6" x14ac:dyDescent="0.3">
      <c r="A10" t="s">
        <v>357</v>
      </c>
      <c r="B10">
        <v>5</v>
      </c>
      <c r="C10" s="3">
        <v>7.0000000000000001E-3</v>
      </c>
    </row>
    <row r="11" spans="1:6" x14ac:dyDescent="0.3">
      <c r="A11" t="s">
        <v>358</v>
      </c>
      <c r="B11">
        <v>2</v>
      </c>
      <c r="C11" s="3">
        <v>3.0000000000000001E-3</v>
      </c>
    </row>
    <row r="12" spans="1:6" x14ac:dyDescent="0.3">
      <c r="A12" t="s">
        <v>359</v>
      </c>
      <c r="B12">
        <v>5</v>
      </c>
      <c r="C12" s="3">
        <v>7.0000000000000001E-3</v>
      </c>
    </row>
    <row r="13" spans="1:6" x14ac:dyDescent="0.3">
      <c r="A13" t="s">
        <v>360</v>
      </c>
      <c r="B13">
        <v>3</v>
      </c>
      <c r="C13" s="3">
        <v>4.0000000000000001E-3</v>
      </c>
    </row>
    <row r="14" spans="1:6" x14ac:dyDescent="0.3">
      <c r="A14" t="s">
        <v>361</v>
      </c>
      <c r="B14">
        <v>106</v>
      </c>
      <c r="C14" s="3">
        <v>0.14499999999999999</v>
      </c>
    </row>
    <row r="15" spans="1:6" x14ac:dyDescent="0.3">
      <c r="A15" t="s">
        <v>143</v>
      </c>
      <c r="B15">
        <f>SUBTOTAL(109,Tabla12[Número de infracciones])</f>
        <v>730</v>
      </c>
      <c r="C15" s="3">
        <f>SUBTOTAL(109,Tabla12[Porcentaje de infracciones])</f>
        <v>1</v>
      </c>
    </row>
  </sheetData>
  <hyperlinks>
    <hyperlink ref="F1" location="Hoja1!A1" display="Volver a índice" xr:uid="{AD51F292-764F-49EF-910E-CBAFF55F108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7290-3B01-41EF-A79E-698A4D489C2C}">
  <sheetPr>
    <tabColor rgb="FF2C6B2F"/>
  </sheetPr>
  <dimension ref="A1:D19"/>
  <sheetViews>
    <sheetView workbookViewId="0">
      <selection activeCell="D1" sqref="D1"/>
    </sheetView>
  </sheetViews>
  <sheetFormatPr baseColWidth="10" defaultColWidth="11" defaultRowHeight="16.5" x14ac:dyDescent="0.3"/>
  <cols>
    <col min="1" max="1" width="54.125" customWidth="1"/>
    <col min="2" max="3" width="55.125" customWidth="1"/>
    <col min="4" max="4" width="13.125" bestFit="1" customWidth="1"/>
  </cols>
  <sheetData>
    <row r="1" spans="1:4" x14ac:dyDescent="0.3">
      <c r="A1" s="5" t="s">
        <v>362</v>
      </c>
      <c r="D1" s="17" t="s">
        <v>3</v>
      </c>
    </row>
    <row r="2" spans="1:4" x14ac:dyDescent="0.3">
      <c r="A2" s="5" t="s">
        <v>4</v>
      </c>
    </row>
    <row r="3" spans="1:4" x14ac:dyDescent="0.3">
      <c r="A3" t="s">
        <v>122</v>
      </c>
      <c r="B3" t="s">
        <v>349</v>
      </c>
      <c r="C3" t="s">
        <v>350</v>
      </c>
    </row>
    <row r="4" spans="1:4" x14ac:dyDescent="0.3">
      <c r="A4" t="s">
        <v>363</v>
      </c>
      <c r="B4">
        <v>151</v>
      </c>
      <c r="C4" s="3">
        <v>0.20699999999999999</v>
      </c>
    </row>
    <row r="5" spans="1:4" x14ac:dyDescent="0.3">
      <c r="A5" t="s">
        <v>128</v>
      </c>
      <c r="B5">
        <v>88</v>
      </c>
      <c r="C5" s="3">
        <v>0.121</v>
      </c>
    </row>
    <row r="6" spans="1:4" x14ac:dyDescent="0.3">
      <c r="A6" t="s">
        <v>129</v>
      </c>
      <c r="B6">
        <v>108</v>
      </c>
      <c r="C6" s="3">
        <v>0.14799999999999999</v>
      </c>
    </row>
    <row r="7" spans="1:4" x14ac:dyDescent="0.3">
      <c r="A7" t="s">
        <v>130</v>
      </c>
      <c r="B7">
        <v>110</v>
      </c>
      <c r="C7" s="3">
        <v>0.151</v>
      </c>
    </row>
    <row r="8" spans="1:4" x14ac:dyDescent="0.3">
      <c r="A8" t="s">
        <v>131</v>
      </c>
      <c r="B8">
        <v>238</v>
      </c>
      <c r="C8" s="3">
        <v>0.32600000000000001</v>
      </c>
    </row>
    <row r="9" spans="1:4" x14ac:dyDescent="0.3">
      <c r="A9" t="s">
        <v>132</v>
      </c>
      <c r="B9">
        <v>11</v>
      </c>
      <c r="C9" s="3">
        <v>1.4999999999999999E-2</v>
      </c>
    </row>
    <row r="10" spans="1:4" x14ac:dyDescent="0.3">
      <c r="A10" t="s">
        <v>133</v>
      </c>
      <c r="B10">
        <v>0</v>
      </c>
      <c r="C10" s="3">
        <v>0</v>
      </c>
    </row>
    <row r="11" spans="1:4" x14ac:dyDescent="0.3">
      <c r="A11" t="s">
        <v>134</v>
      </c>
      <c r="B11">
        <v>0</v>
      </c>
      <c r="C11" s="3">
        <v>0</v>
      </c>
    </row>
    <row r="12" spans="1:4" x14ac:dyDescent="0.3">
      <c r="A12" t="s">
        <v>364</v>
      </c>
      <c r="B12">
        <v>0</v>
      </c>
      <c r="C12" s="3">
        <v>0</v>
      </c>
    </row>
    <row r="13" spans="1:4" x14ac:dyDescent="0.3">
      <c r="A13" t="s">
        <v>365</v>
      </c>
      <c r="B13">
        <v>0</v>
      </c>
      <c r="C13" s="3">
        <v>0</v>
      </c>
    </row>
    <row r="14" spans="1:4" x14ac:dyDescent="0.3">
      <c r="A14" t="s">
        <v>366</v>
      </c>
      <c r="B14">
        <v>0</v>
      </c>
      <c r="C14" s="3">
        <v>0</v>
      </c>
    </row>
    <row r="15" spans="1:4" x14ac:dyDescent="0.3">
      <c r="A15" t="s">
        <v>139</v>
      </c>
      <c r="B15">
        <v>14</v>
      </c>
      <c r="C15" s="3">
        <v>1.9E-2</v>
      </c>
    </row>
    <row r="16" spans="1:4" x14ac:dyDescent="0.3">
      <c r="A16" t="s">
        <v>367</v>
      </c>
      <c r="B16">
        <v>10</v>
      </c>
      <c r="C16" s="3">
        <v>1.4E-2</v>
      </c>
    </row>
    <row r="17" spans="1:3" x14ac:dyDescent="0.3">
      <c r="A17" t="s">
        <v>368</v>
      </c>
      <c r="B17">
        <v>0</v>
      </c>
      <c r="C17" s="3">
        <v>0</v>
      </c>
    </row>
    <row r="18" spans="1:3" x14ac:dyDescent="0.3">
      <c r="A18" t="s">
        <v>142</v>
      </c>
      <c r="B18">
        <v>0</v>
      </c>
      <c r="C18" s="3">
        <v>0</v>
      </c>
    </row>
    <row r="19" spans="1:3" x14ac:dyDescent="0.3">
      <c r="A19" t="s">
        <v>143</v>
      </c>
      <c r="B19">
        <f>SUBTOTAL(109,Tabla13[Número de infracciones])</f>
        <v>730</v>
      </c>
      <c r="C19" s="3">
        <f>SUBTOTAL(109,Tabla13[Porcentaje de infracciones])</f>
        <v>1.0010000000000001</v>
      </c>
    </row>
  </sheetData>
  <hyperlinks>
    <hyperlink ref="D1" location="Hoja1!A1" display="Volver a índice" xr:uid="{1C613C42-B3C4-4530-925E-55B9D2AC1F6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F34D-6180-4E80-94C7-090D734DAE58}">
  <sheetPr>
    <tabColor rgb="FF2C6B2F"/>
  </sheetPr>
  <dimension ref="A1:G4"/>
  <sheetViews>
    <sheetView workbookViewId="0">
      <selection activeCell="G1" sqref="G1"/>
    </sheetView>
  </sheetViews>
  <sheetFormatPr baseColWidth="10" defaultColWidth="11" defaultRowHeight="16.5" x14ac:dyDescent="0.3"/>
  <cols>
    <col min="1" max="1" width="23.75" customWidth="1"/>
    <col min="2" max="2" width="15.375" customWidth="1"/>
    <col min="3" max="3" width="12.125" customWidth="1"/>
    <col min="4" max="4" width="11.5" customWidth="1"/>
    <col min="7" max="7" width="13.125" bestFit="1" customWidth="1"/>
  </cols>
  <sheetData>
    <row r="1" spans="1:7" x14ac:dyDescent="0.3">
      <c r="A1" s="5" t="s">
        <v>369</v>
      </c>
      <c r="G1" s="17" t="s">
        <v>3</v>
      </c>
    </row>
    <row r="2" spans="1:7" x14ac:dyDescent="0.3">
      <c r="A2" s="5" t="s">
        <v>4</v>
      </c>
    </row>
    <row r="3" spans="1:7" x14ac:dyDescent="0.3">
      <c r="A3" t="s">
        <v>370</v>
      </c>
      <c r="B3" t="s">
        <v>371</v>
      </c>
      <c r="C3" t="s">
        <v>150</v>
      </c>
      <c r="D3" t="s">
        <v>372</v>
      </c>
    </row>
    <row r="4" spans="1:7" x14ac:dyDescent="0.3">
      <c r="A4" t="s">
        <v>373</v>
      </c>
      <c r="B4">
        <v>78</v>
      </c>
      <c r="C4" s="2">
        <v>2000000</v>
      </c>
      <c r="D4" s="3">
        <v>1</v>
      </c>
    </row>
  </sheetData>
  <hyperlinks>
    <hyperlink ref="G1" location="Hoja1!A1" display="Volver a índice" xr:uid="{68188A72-A027-45D3-A3C6-DFC14E8EE04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041B-70AC-46AD-AE8C-B7AAC838369D}">
  <sheetPr>
    <tabColor rgb="FF2C6B2F"/>
  </sheetPr>
  <dimension ref="A1:G6"/>
  <sheetViews>
    <sheetView workbookViewId="0">
      <selection activeCell="G1" sqref="G1"/>
    </sheetView>
  </sheetViews>
  <sheetFormatPr baseColWidth="10" defaultColWidth="11" defaultRowHeight="16.5" x14ac:dyDescent="0.3"/>
  <cols>
    <col min="1" max="1" width="11.875" bestFit="1" customWidth="1"/>
    <col min="2" max="2" width="15.5" bestFit="1" customWidth="1"/>
    <col min="3" max="3" width="12.25" bestFit="1" customWidth="1"/>
    <col min="4" max="4" width="11.625" bestFit="1" customWidth="1"/>
    <col min="7" max="7" width="13.125" bestFit="1" customWidth="1"/>
  </cols>
  <sheetData>
    <row r="1" spans="1:7" x14ac:dyDescent="0.3">
      <c r="A1" s="5" t="s">
        <v>374</v>
      </c>
      <c r="G1" s="17" t="s">
        <v>3</v>
      </c>
    </row>
    <row r="2" spans="1:7" x14ac:dyDescent="0.3">
      <c r="A2" s="5" t="s">
        <v>4</v>
      </c>
    </row>
    <row r="3" spans="1:7" x14ac:dyDescent="0.3">
      <c r="A3" t="s">
        <v>370</v>
      </c>
      <c r="B3" t="s">
        <v>371</v>
      </c>
      <c r="C3" t="s">
        <v>150</v>
      </c>
      <c r="D3" t="s">
        <v>372</v>
      </c>
    </row>
    <row r="4" spans="1:7" x14ac:dyDescent="0.3">
      <c r="A4" t="s">
        <v>375</v>
      </c>
      <c r="B4">
        <v>38</v>
      </c>
      <c r="C4" s="2">
        <v>250000</v>
      </c>
      <c r="D4" s="3">
        <v>1</v>
      </c>
    </row>
    <row r="5" spans="1:7" x14ac:dyDescent="0.3">
      <c r="A5" t="s">
        <v>376</v>
      </c>
      <c r="B5">
        <v>23</v>
      </c>
      <c r="C5" s="2">
        <v>142405.13</v>
      </c>
      <c r="D5" s="3">
        <v>0.5696</v>
      </c>
    </row>
    <row r="6" spans="1:7" x14ac:dyDescent="0.3">
      <c r="A6" t="s">
        <v>377</v>
      </c>
      <c r="B6">
        <v>18</v>
      </c>
      <c r="C6" s="2">
        <v>102600.8</v>
      </c>
      <c r="D6" s="3">
        <v>0.41039999999999999</v>
      </c>
    </row>
  </sheetData>
  <hyperlinks>
    <hyperlink ref="G1" location="Hoja1!A1" display="Volver a índice" xr:uid="{877BCCC6-7268-463E-895D-6B1C487EB44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02B0-511C-4BE6-9289-769C0DF11EAC}">
  <sheetPr>
    <tabColor rgb="FF2C6B2F"/>
  </sheetPr>
  <dimension ref="A1:G6"/>
  <sheetViews>
    <sheetView workbookViewId="0">
      <selection activeCell="G1" sqref="G1"/>
    </sheetView>
  </sheetViews>
  <sheetFormatPr baseColWidth="10" defaultColWidth="11" defaultRowHeight="16.5" x14ac:dyDescent="0.3"/>
  <cols>
    <col min="1" max="1" width="17.125" customWidth="1"/>
    <col min="2" max="2" width="15.375" customWidth="1"/>
    <col min="3" max="3" width="12.125" customWidth="1"/>
    <col min="4" max="4" width="11.5" customWidth="1"/>
    <col min="7" max="7" width="13.125" bestFit="1" customWidth="1"/>
  </cols>
  <sheetData>
    <row r="1" spans="1:7" x14ac:dyDescent="0.3">
      <c r="A1" s="5" t="s">
        <v>378</v>
      </c>
      <c r="G1" s="17" t="s">
        <v>3</v>
      </c>
    </row>
    <row r="2" spans="1:7" x14ac:dyDescent="0.3">
      <c r="A2" s="5" t="s">
        <v>4</v>
      </c>
    </row>
    <row r="3" spans="1:7" x14ac:dyDescent="0.3">
      <c r="A3" t="s">
        <v>379</v>
      </c>
      <c r="B3" t="s">
        <v>371</v>
      </c>
      <c r="C3" t="s">
        <v>150</v>
      </c>
      <c r="D3" t="s">
        <v>372</v>
      </c>
    </row>
    <row r="4" spans="1:7" x14ac:dyDescent="0.3">
      <c r="A4" t="s">
        <v>375</v>
      </c>
      <c r="B4">
        <v>0</v>
      </c>
      <c r="C4">
        <v>0</v>
      </c>
      <c r="D4" t="s">
        <v>58</v>
      </c>
    </row>
    <row r="5" spans="1:7" x14ac:dyDescent="0.3">
      <c r="A5" t="s">
        <v>376</v>
      </c>
      <c r="B5" t="s">
        <v>58</v>
      </c>
      <c r="C5" t="s">
        <v>58</v>
      </c>
      <c r="D5" t="s">
        <v>58</v>
      </c>
    </row>
    <row r="6" spans="1:7" x14ac:dyDescent="0.3">
      <c r="A6" t="s">
        <v>377</v>
      </c>
      <c r="B6" t="s">
        <v>58</v>
      </c>
      <c r="C6" t="s">
        <v>58</v>
      </c>
      <c r="D6" t="s">
        <v>58</v>
      </c>
    </row>
  </sheetData>
  <hyperlinks>
    <hyperlink ref="G1" location="Hoja1!A1" display="Volver a índice" xr:uid="{672DCC41-D1D6-4B20-A353-509A5761F98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2013-8456-4E30-8FE1-8DB8B275A427}">
  <sheetPr>
    <tabColor rgb="FF2C6B2F"/>
  </sheetPr>
  <dimension ref="A1:G6"/>
  <sheetViews>
    <sheetView workbookViewId="0">
      <selection activeCell="G1" sqref="G1"/>
    </sheetView>
  </sheetViews>
  <sheetFormatPr baseColWidth="10" defaultColWidth="11" defaultRowHeight="16.5" x14ac:dyDescent="0.3"/>
  <cols>
    <col min="1" max="1" width="18.375" customWidth="1"/>
    <col min="2" max="2" width="15.375" customWidth="1"/>
    <col min="3" max="3" width="12.125" customWidth="1"/>
    <col min="4" max="4" width="11.5" customWidth="1"/>
    <col min="7" max="7" width="13.125" bestFit="1" customWidth="1"/>
  </cols>
  <sheetData>
    <row r="1" spans="1:7" x14ac:dyDescent="0.3">
      <c r="A1" s="5" t="s">
        <v>380</v>
      </c>
      <c r="G1" s="17" t="s">
        <v>3</v>
      </c>
    </row>
    <row r="2" spans="1:7" x14ac:dyDescent="0.3">
      <c r="A2" s="5" t="s">
        <v>4</v>
      </c>
    </row>
    <row r="3" spans="1:7" x14ac:dyDescent="0.3">
      <c r="A3" t="s">
        <v>381</v>
      </c>
      <c r="B3" t="s">
        <v>371</v>
      </c>
      <c r="C3" t="s">
        <v>150</v>
      </c>
      <c r="D3" t="s">
        <v>372</v>
      </c>
    </row>
    <row r="4" spans="1:7" x14ac:dyDescent="0.3">
      <c r="A4" t="s">
        <v>375</v>
      </c>
      <c r="B4">
        <v>39</v>
      </c>
      <c r="C4">
        <v>233317.91</v>
      </c>
      <c r="D4">
        <v>1</v>
      </c>
    </row>
    <row r="5" spans="1:7" x14ac:dyDescent="0.3">
      <c r="A5" t="s">
        <v>376</v>
      </c>
      <c r="B5">
        <v>24</v>
      </c>
      <c r="C5">
        <v>233317.91</v>
      </c>
      <c r="D5">
        <v>1</v>
      </c>
    </row>
    <row r="6" spans="1:7" x14ac:dyDescent="0.3">
      <c r="A6" t="s">
        <v>377</v>
      </c>
      <c r="B6">
        <v>20</v>
      </c>
      <c r="C6">
        <v>206723.71</v>
      </c>
      <c r="D6">
        <v>0.88600000000000001</v>
      </c>
    </row>
  </sheetData>
  <hyperlinks>
    <hyperlink ref="G1" location="Hoja1!A1" display="Volver a índice" xr:uid="{1B78B31A-5A7E-4990-9E93-88022691727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ECC9F-AD15-4076-8B68-85C93AE44D98}">
  <sheetPr>
    <tabColor rgb="FF2C6B2F"/>
  </sheetPr>
  <dimension ref="A1:G6"/>
  <sheetViews>
    <sheetView workbookViewId="0">
      <selection activeCell="G1" sqref="G1"/>
    </sheetView>
  </sheetViews>
  <sheetFormatPr baseColWidth="10" defaultColWidth="11" defaultRowHeight="16.5" x14ac:dyDescent="0.3"/>
  <cols>
    <col min="1" max="1" width="18.25" customWidth="1"/>
    <col min="2" max="2" width="15.375" customWidth="1"/>
    <col min="3" max="3" width="12.125" customWidth="1"/>
    <col min="4" max="4" width="11.5" customWidth="1"/>
    <col min="7" max="7" width="13.125" bestFit="1" customWidth="1"/>
  </cols>
  <sheetData>
    <row r="1" spans="1:7" x14ac:dyDescent="0.3">
      <c r="A1" s="5" t="s">
        <v>382</v>
      </c>
      <c r="G1" s="17" t="s">
        <v>3</v>
      </c>
    </row>
    <row r="2" spans="1:7" x14ac:dyDescent="0.3">
      <c r="A2" s="5" t="s">
        <v>4</v>
      </c>
    </row>
    <row r="3" spans="1:7" x14ac:dyDescent="0.3">
      <c r="A3" t="s">
        <v>383</v>
      </c>
      <c r="B3" t="s">
        <v>371</v>
      </c>
      <c r="C3" t="s">
        <v>150</v>
      </c>
      <c r="D3" t="s">
        <v>372</v>
      </c>
    </row>
    <row r="4" spans="1:7" x14ac:dyDescent="0.3">
      <c r="A4" t="s">
        <v>375</v>
      </c>
      <c r="B4">
        <v>0</v>
      </c>
      <c r="C4">
        <v>0</v>
      </c>
      <c r="D4" t="s">
        <v>58</v>
      </c>
    </row>
    <row r="5" spans="1:7" x14ac:dyDescent="0.3">
      <c r="A5" t="s">
        <v>376</v>
      </c>
      <c r="B5" t="s">
        <v>58</v>
      </c>
      <c r="C5" t="s">
        <v>58</v>
      </c>
      <c r="D5" t="s">
        <v>58</v>
      </c>
    </row>
    <row r="6" spans="1:7" x14ac:dyDescent="0.3">
      <c r="A6" t="s">
        <v>377</v>
      </c>
      <c r="B6" t="s">
        <v>58</v>
      </c>
      <c r="C6" t="s">
        <v>58</v>
      </c>
      <c r="D6" t="s">
        <v>58</v>
      </c>
    </row>
  </sheetData>
  <hyperlinks>
    <hyperlink ref="G1" location="Hoja1!A1" display="Volver a índice" xr:uid="{F1C82C82-41F9-4BFA-8EAE-A888B0DA577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E8E9-7562-404C-92AD-AEF70D3B048B}">
  <sheetPr>
    <tabColor rgb="FF2C6B2F"/>
  </sheetPr>
  <dimension ref="A1:E7"/>
  <sheetViews>
    <sheetView workbookViewId="0">
      <selection activeCell="E1" sqref="E1"/>
    </sheetView>
  </sheetViews>
  <sheetFormatPr baseColWidth="10" defaultColWidth="11" defaultRowHeight="16.5" x14ac:dyDescent="0.3"/>
  <cols>
    <col min="1" max="1" width="20.5" bestFit="1" customWidth="1"/>
    <col min="3" max="3" width="14.75" customWidth="1"/>
    <col min="4" max="4" width="22.25" customWidth="1"/>
    <col min="5" max="5" width="13.125" bestFit="1" customWidth="1"/>
  </cols>
  <sheetData>
    <row r="1" spans="1:5" x14ac:dyDescent="0.3">
      <c r="A1" s="5" t="s">
        <v>2</v>
      </c>
      <c r="E1" s="17" t="s">
        <v>3</v>
      </c>
    </row>
    <row r="2" spans="1:5" x14ac:dyDescent="0.3">
      <c r="A2" s="5" t="s">
        <v>4</v>
      </c>
    </row>
    <row r="3" spans="1:5" x14ac:dyDescent="0.3">
      <c r="A3" t="s">
        <v>5</v>
      </c>
      <c r="B3" t="s">
        <v>6</v>
      </c>
      <c r="C3" t="s">
        <v>7</v>
      </c>
      <c r="D3" t="s">
        <v>8</v>
      </c>
    </row>
    <row r="4" spans="1:5" x14ac:dyDescent="0.3">
      <c r="A4" t="s">
        <v>9</v>
      </c>
      <c r="B4">
        <v>49</v>
      </c>
      <c r="C4" s="2">
        <v>873224</v>
      </c>
      <c r="D4" s="3">
        <v>0.18310000000000001</v>
      </c>
    </row>
    <row r="5" spans="1:5" x14ac:dyDescent="0.3">
      <c r="A5" t="s">
        <v>10</v>
      </c>
      <c r="B5">
        <v>162</v>
      </c>
      <c r="C5" s="2">
        <v>1046107</v>
      </c>
      <c r="D5" s="3">
        <v>0.21920000000000001</v>
      </c>
    </row>
    <row r="6" spans="1:5" x14ac:dyDescent="0.3">
      <c r="A6" t="s">
        <v>11</v>
      </c>
      <c r="B6">
        <v>205</v>
      </c>
      <c r="C6" s="2">
        <v>1361203</v>
      </c>
      <c r="D6" s="3">
        <v>0.28499999999999998</v>
      </c>
    </row>
    <row r="7" spans="1:5" x14ac:dyDescent="0.3">
      <c r="A7" s="5" t="s">
        <v>12</v>
      </c>
      <c r="C7" s="2"/>
      <c r="D7" s="3"/>
    </row>
  </sheetData>
  <hyperlinks>
    <hyperlink ref="E1" location="Hoja1!A1" display="Volver a índice" xr:uid="{B9228DE6-C6AB-488E-903F-01B6DE6FD80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65DD-B479-49DD-8023-B2185D3FD4D8}">
  <sheetPr>
    <tabColor rgb="FF2C6B2F"/>
  </sheetPr>
  <dimension ref="A1:I9"/>
  <sheetViews>
    <sheetView workbookViewId="0">
      <selection activeCell="I1" sqref="I1"/>
    </sheetView>
  </sheetViews>
  <sheetFormatPr baseColWidth="10" defaultColWidth="11" defaultRowHeight="16.5" x14ac:dyDescent="0.3"/>
  <cols>
    <col min="1" max="1" width="21.5" bestFit="1" customWidth="1"/>
    <col min="2" max="2" width="57.625" bestFit="1" customWidth="1"/>
    <col min="9" max="9" width="13.125" bestFit="1" customWidth="1"/>
  </cols>
  <sheetData>
    <row r="1" spans="1:9" x14ac:dyDescent="0.3">
      <c r="A1" s="5" t="s">
        <v>13</v>
      </c>
      <c r="I1" s="17" t="s">
        <v>3</v>
      </c>
    </row>
    <row r="2" spans="1:9" x14ac:dyDescent="0.3">
      <c r="A2" s="5" t="s">
        <v>14</v>
      </c>
    </row>
    <row r="3" spans="1:9" x14ac:dyDescent="0.3">
      <c r="A3" t="s">
        <v>15</v>
      </c>
      <c r="B3" t="s">
        <v>16</v>
      </c>
    </row>
    <row r="4" spans="1:9" ht="33" x14ac:dyDescent="0.3">
      <c r="A4" s="4" t="s">
        <v>17</v>
      </c>
      <c r="B4" s="6" t="s">
        <v>18</v>
      </c>
    </row>
    <row r="5" spans="1:9" ht="33" x14ac:dyDescent="0.3">
      <c r="A5" s="4" t="s">
        <v>19</v>
      </c>
      <c r="B5" s="6" t="s">
        <v>18</v>
      </c>
    </row>
    <row r="6" spans="1:9" ht="33" x14ac:dyDescent="0.3">
      <c r="A6" s="4" t="s">
        <v>20</v>
      </c>
      <c r="B6" s="6" t="s">
        <v>21</v>
      </c>
    </row>
    <row r="7" spans="1:9" ht="33" x14ac:dyDescent="0.3">
      <c r="A7" s="4" t="s">
        <v>22</v>
      </c>
      <c r="B7" s="6" t="s">
        <v>21</v>
      </c>
    </row>
    <row r="8" spans="1:9" ht="33" x14ac:dyDescent="0.3">
      <c r="A8" s="4" t="s">
        <v>23</v>
      </c>
      <c r="B8" s="6" t="s">
        <v>24</v>
      </c>
    </row>
    <row r="9" spans="1:9" ht="33" x14ac:dyDescent="0.3">
      <c r="A9" s="4" t="s">
        <v>25</v>
      </c>
      <c r="B9" s="6" t="s">
        <v>24</v>
      </c>
    </row>
  </sheetData>
  <hyperlinks>
    <hyperlink ref="I1" location="Hoja1!A1" display="Volver a índice" xr:uid="{024B0C8B-1370-456E-817D-3D818CFF2D0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2AEC7-50E7-47EA-9425-D600101E219E}">
  <sheetPr>
    <tabColor rgb="FF2C6B2F"/>
  </sheetPr>
  <dimension ref="A1:H13"/>
  <sheetViews>
    <sheetView workbookViewId="0">
      <selection activeCell="D1" sqref="D1"/>
    </sheetView>
  </sheetViews>
  <sheetFormatPr baseColWidth="10" defaultColWidth="11" defaultRowHeight="16.5" x14ac:dyDescent="0.3"/>
  <cols>
    <col min="1" max="1" width="46.5" bestFit="1" customWidth="1"/>
    <col min="2" max="2" width="15.125" customWidth="1"/>
    <col min="3" max="3" width="82.125" bestFit="1" customWidth="1"/>
    <col min="4" max="4" width="13" customWidth="1"/>
    <col min="5" max="5" width="46.375" bestFit="1" customWidth="1"/>
    <col min="6" max="6" width="28.125" bestFit="1" customWidth="1"/>
    <col min="7" max="7" width="30.625" bestFit="1" customWidth="1"/>
    <col min="8" max="8" width="47.875" bestFit="1" customWidth="1"/>
  </cols>
  <sheetData>
    <row r="1" spans="1:8" x14ac:dyDescent="0.3">
      <c r="A1" s="5" t="s">
        <v>26</v>
      </c>
      <c r="D1" s="17" t="s">
        <v>3</v>
      </c>
    </row>
    <row r="2" spans="1:8" x14ac:dyDescent="0.3">
      <c r="A2" s="5" t="s">
        <v>14</v>
      </c>
      <c r="D2" t="s">
        <v>27</v>
      </c>
    </row>
    <row r="3" spans="1:8" x14ac:dyDescent="0.3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</row>
    <row r="4" spans="1:8" x14ac:dyDescent="0.3">
      <c r="A4" t="s">
        <v>36</v>
      </c>
      <c r="B4" s="2">
        <v>24396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</row>
    <row r="5" spans="1:8" x14ac:dyDescent="0.3">
      <c r="A5" t="s">
        <v>43</v>
      </c>
      <c r="B5" s="2">
        <v>80739</v>
      </c>
      <c r="C5" t="s">
        <v>44</v>
      </c>
      <c r="D5" t="s">
        <v>38</v>
      </c>
      <c r="E5" t="s">
        <v>45</v>
      </c>
      <c r="F5" t="s">
        <v>40</v>
      </c>
      <c r="G5" t="s">
        <v>46</v>
      </c>
      <c r="H5" t="s">
        <v>47</v>
      </c>
    </row>
    <row r="6" spans="1:8" x14ac:dyDescent="0.3">
      <c r="A6" t="s">
        <v>48</v>
      </c>
      <c r="B6" s="2">
        <v>31195</v>
      </c>
      <c r="C6" t="s">
        <v>49</v>
      </c>
      <c r="D6" t="s">
        <v>38</v>
      </c>
      <c r="E6" t="s">
        <v>50</v>
      </c>
      <c r="F6" t="s">
        <v>51</v>
      </c>
      <c r="G6" t="s">
        <v>52</v>
      </c>
      <c r="H6" t="s">
        <v>53</v>
      </c>
    </row>
    <row r="7" spans="1:8" x14ac:dyDescent="0.3">
      <c r="A7" t="s">
        <v>54</v>
      </c>
      <c r="B7" s="2">
        <v>48728</v>
      </c>
      <c r="C7" t="s">
        <v>55</v>
      </c>
      <c r="D7" t="s">
        <v>38</v>
      </c>
      <c r="E7" t="s">
        <v>56</v>
      </c>
      <c r="F7" t="s">
        <v>57</v>
      </c>
      <c r="G7" t="s">
        <v>58</v>
      </c>
      <c r="H7" t="s">
        <v>59</v>
      </c>
    </row>
    <row r="8" spans="1:8" x14ac:dyDescent="0.3">
      <c r="A8" t="s">
        <v>60</v>
      </c>
      <c r="B8" s="2">
        <v>516</v>
      </c>
      <c r="C8" t="s">
        <v>61</v>
      </c>
      <c r="D8" t="s">
        <v>38</v>
      </c>
      <c r="E8" t="s">
        <v>62</v>
      </c>
      <c r="F8" t="s">
        <v>63</v>
      </c>
      <c r="G8" t="s">
        <v>58</v>
      </c>
      <c r="H8" t="s">
        <v>64</v>
      </c>
    </row>
    <row r="9" spans="1:8" x14ac:dyDescent="0.3">
      <c r="A9" t="s">
        <v>65</v>
      </c>
      <c r="B9" s="2">
        <v>69340</v>
      </c>
      <c r="C9" t="s">
        <v>66</v>
      </c>
      <c r="D9" t="s">
        <v>38</v>
      </c>
      <c r="E9" t="s">
        <v>67</v>
      </c>
      <c r="F9" t="s">
        <v>68</v>
      </c>
      <c r="G9" t="s">
        <v>69</v>
      </c>
      <c r="H9" t="s">
        <v>70</v>
      </c>
    </row>
    <row r="10" spans="1:8" x14ac:dyDescent="0.3">
      <c r="A10" t="s">
        <v>71</v>
      </c>
      <c r="B10" s="2">
        <v>71170</v>
      </c>
      <c r="C10" t="s">
        <v>72</v>
      </c>
      <c r="D10" t="s">
        <v>38</v>
      </c>
      <c r="E10" t="s">
        <v>73</v>
      </c>
      <c r="F10" t="s">
        <v>74</v>
      </c>
      <c r="G10" t="s">
        <v>69</v>
      </c>
      <c r="H10" t="s">
        <v>69</v>
      </c>
    </row>
    <row r="11" spans="1:8" x14ac:dyDescent="0.3">
      <c r="A11" t="s">
        <v>75</v>
      </c>
      <c r="B11" s="2">
        <v>80068</v>
      </c>
      <c r="C11" t="s">
        <v>76</v>
      </c>
      <c r="D11" t="s">
        <v>38</v>
      </c>
      <c r="E11" t="s">
        <v>77</v>
      </c>
      <c r="F11" t="s">
        <v>69</v>
      </c>
      <c r="G11" t="s">
        <v>69</v>
      </c>
      <c r="H11" t="s">
        <v>69</v>
      </c>
    </row>
    <row r="12" spans="1:8" x14ac:dyDescent="0.3">
      <c r="A12" t="s">
        <v>78</v>
      </c>
      <c r="B12" s="2">
        <v>61285</v>
      </c>
      <c r="C12" t="s">
        <v>78</v>
      </c>
      <c r="D12" t="s">
        <v>38</v>
      </c>
      <c r="E12" t="s">
        <v>79</v>
      </c>
      <c r="F12" t="s">
        <v>80</v>
      </c>
      <c r="G12" t="s">
        <v>69</v>
      </c>
      <c r="H12" t="s">
        <v>81</v>
      </c>
    </row>
    <row r="13" spans="1:8" x14ac:dyDescent="0.3">
      <c r="A13" t="s">
        <v>82</v>
      </c>
      <c r="B13" s="2">
        <v>23569</v>
      </c>
      <c r="C13" t="s">
        <v>83</v>
      </c>
      <c r="D13" t="s">
        <v>38</v>
      </c>
      <c r="E13" t="s">
        <v>84</v>
      </c>
      <c r="F13" t="s">
        <v>69</v>
      </c>
      <c r="G13" t="s">
        <v>69</v>
      </c>
      <c r="H13" t="s">
        <v>69</v>
      </c>
    </row>
  </sheetData>
  <hyperlinks>
    <hyperlink ref="D1" location="Hoja1!A1" display="Volver a índice" xr:uid="{C236FFD4-3FFF-4ADB-B5A1-D24E64031E8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484F8-9EEB-4DD5-8DAD-B4B469913D76}">
  <sheetPr>
    <tabColor rgb="FF2C6B2F"/>
  </sheetPr>
  <dimension ref="A1:E25"/>
  <sheetViews>
    <sheetView workbookViewId="0">
      <selection activeCell="E1" sqref="E1"/>
    </sheetView>
  </sheetViews>
  <sheetFormatPr baseColWidth="10" defaultColWidth="11" defaultRowHeight="16.5" x14ac:dyDescent="0.3"/>
  <cols>
    <col min="1" max="1" width="40" bestFit="1" customWidth="1"/>
    <col min="2" max="2" width="33.75" bestFit="1" customWidth="1"/>
    <col min="3" max="3" width="14.625" bestFit="1" customWidth="1"/>
    <col min="4" max="4" width="15.625" bestFit="1" customWidth="1"/>
    <col min="5" max="5" width="32.125" bestFit="1" customWidth="1"/>
  </cols>
  <sheetData>
    <row r="1" spans="1:5" x14ac:dyDescent="0.3">
      <c r="A1" s="5" t="s">
        <v>85</v>
      </c>
      <c r="E1" s="17" t="s">
        <v>3</v>
      </c>
    </row>
    <row r="2" spans="1:5" x14ac:dyDescent="0.3">
      <c r="A2" s="5" t="s">
        <v>14</v>
      </c>
    </row>
    <row r="3" spans="1:5" x14ac:dyDescent="0.3">
      <c r="A3" s="9" t="s">
        <v>86</v>
      </c>
      <c r="B3" s="9" t="s">
        <v>87</v>
      </c>
      <c r="C3" s="9" t="s">
        <v>88</v>
      </c>
      <c r="D3" s="9" t="s">
        <v>89</v>
      </c>
      <c r="E3" s="9" t="s">
        <v>90</v>
      </c>
    </row>
    <row r="4" spans="1:5" x14ac:dyDescent="0.3">
      <c r="A4" s="7" t="s">
        <v>17</v>
      </c>
      <c r="B4" s="7" t="s">
        <v>91</v>
      </c>
      <c r="C4" s="7" t="s">
        <v>92</v>
      </c>
      <c r="D4" s="8">
        <v>15769.7</v>
      </c>
      <c r="E4" s="8">
        <v>19308.54</v>
      </c>
    </row>
    <row r="5" spans="1:5" x14ac:dyDescent="0.3">
      <c r="A5" s="7" t="s">
        <v>19</v>
      </c>
      <c r="B5" s="7" t="s">
        <v>93</v>
      </c>
      <c r="C5" s="7" t="s">
        <v>94</v>
      </c>
      <c r="D5" s="8">
        <v>11170.48</v>
      </c>
      <c r="E5" s="8">
        <v>0</v>
      </c>
    </row>
    <row r="6" spans="1:5" x14ac:dyDescent="0.3">
      <c r="A6" s="7" t="s">
        <v>19</v>
      </c>
      <c r="B6" s="7" t="s">
        <v>43</v>
      </c>
      <c r="C6" s="7" t="s">
        <v>92</v>
      </c>
      <c r="D6" s="8">
        <v>47514.99</v>
      </c>
      <c r="E6" s="8">
        <v>34217.78</v>
      </c>
    </row>
    <row r="7" spans="1:5" x14ac:dyDescent="0.3">
      <c r="A7" s="7" t="s">
        <v>19</v>
      </c>
      <c r="B7" s="7" t="s">
        <v>95</v>
      </c>
      <c r="C7" s="7" t="s">
        <v>92</v>
      </c>
      <c r="D7" s="8">
        <v>33476.019999999997</v>
      </c>
      <c r="E7" s="8">
        <v>5295.27</v>
      </c>
    </row>
    <row r="8" spans="1:5" x14ac:dyDescent="0.3">
      <c r="A8" s="7" t="s">
        <v>19</v>
      </c>
      <c r="B8" s="7" t="s">
        <v>96</v>
      </c>
      <c r="C8" s="7" t="s">
        <v>92</v>
      </c>
      <c r="D8" s="8">
        <v>27090.13</v>
      </c>
      <c r="E8" s="8">
        <v>7330.94</v>
      </c>
    </row>
    <row r="9" spans="1:5" x14ac:dyDescent="0.3">
      <c r="A9" s="7" t="s">
        <v>22</v>
      </c>
      <c r="B9" s="7" t="s">
        <v>97</v>
      </c>
      <c r="C9" s="7" t="s">
        <v>94</v>
      </c>
      <c r="D9" s="8">
        <v>1536.66</v>
      </c>
      <c r="E9" s="8">
        <v>1563.85</v>
      </c>
    </row>
    <row r="10" spans="1:5" x14ac:dyDescent="0.3">
      <c r="A10" s="7" t="s">
        <v>22</v>
      </c>
      <c r="B10" s="7" t="s">
        <v>98</v>
      </c>
      <c r="C10" s="7" t="s">
        <v>94</v>
      </c>
      <c r="D10" s="8">
        <v>161.97999999999999</v>
      </c>
      <c r="E10" s="8">
        <v>348.97</v>
      </c>
    </row>
    <row r="11" spans="1:5" x14ac:dyDescent="0.3">
      <c r="A11" s="7" t="s">
        <v>22</v>
      </c>
      <c r="B11" s="7" t="s">
        <v>54</v>
      </c>
      <c r="C11" s="7" t="s">
        <v>99</v>
      </c>
      <c r="D11" s="8">
        <v>1923.57</v>
      </c>
      <c r="E11" s="8">
        <v>4551.7</v>
      </c>
    </row>
    <row r="12" spans="1:5" x14ac:dyDescent="0.3">
      <c r="A12" s="7" t="s">
        <v>100</v>
      </c>
      <c r="B12" s="7" t="s">
        <v>101</v>
      </c>
      <c r="C12" s="7" t="s">
        <v>92</v>
      </c>
      <c r="D12" s="8">
        <v>3184.28</v>
      </c>
      <c r="E12" s="8">
        <v>12916.55</v>
      </c>
    </row>
    <row r="13" spans="1:5" x14ac:dyDescent="0.3">
      <c r="A13" s="7" t="s">
        <v>100</v>
      </c>
      <c r="B13" s="7" t="s">
        <v>102</v>
      </c>
      <c r="C13" s="7" t="s">
        <v>103</v>
      </c>
      <c r="D13" s="8">
        <v>125.94</v>
      </c>
      <c r="E13" s="8">
        <v>0</v>
      </c>
    </row>
    <row r="14" spans="1:5" x14ac:dyDescent="0.3">
      <c r="A14" s="7" t="s">
        <v>100</v>
      </c>
      <c r="B14" s="7" t="s">
        <v>104</v>
      </c>
      <c r="C14" s="7" t="s">
        <v>103</v>
      </c>
      <c r="D14" s="8">
        <v>248.54</v>
      </c>
      <c r="E14" s="8">
        <v>0</v>
      </c>
    </row>
    <row r="15" spans="1:5" x14ac:dyDescent="0.3">
      <c r="A15" s="7" t="s">
        <v>100</v>
      </c>
      <c r="B15" s="7" t="s">
        <v>105</v>
      </c>
      <c r="C15" s="7" t="s">
        <v>103</v>
      </c>
      <c r="D15" s="8">
        <v>114.14</v>
      </c>
      <c r="E15" s="8">
        <v>0</v>
      </c>
    </row>
    <row r="16" spans="1:5" x14ac:dyDescent="0.3">
      <c r="A16" s="7" t="s">
        <v>100</v>
      </c>
      <c r="B16" s="7" t="s">
        <v>106</v>
      </c>
      <c r="C16" s="7" t="s">
        <v>103</v>
      </c>
      <c r="D16" s="8">
        <v>187.6</v>
      </c>
      <c r="E16" s="8">
        <v>0</v>
      </c>
    </row>
    <row r="17" spans="1:5" x14ac:dyDescent="0.3">
      <c r="A17" s="7" t="s">
        <v>100</v>
      </c>
      <c r="B17" s="7" t="s">
        <v>107</v>
      </c>
      <c r="C17" s="7" t="s">
        <v>92</v>
      </c>
      <c r="D17" s="8">
        <v>188.43</v>
      </c>
      <c r="E17" s="8">
        <v>0</v>
      </c>
    </row>
    <row r="18" spans="1:5" x14ac:dyDescent="0.3">
      <c r="A18" s="7" t="s">
        <v>25</v>
      </c>
      <c r="B18" s="7" t="s">
        <v>108</v>
      </c>
      <c r="C18" s="7" t="s">
        <v>103</v>
      </c>
      <c r="D18" s="8">
        <v>6833.14</v>
      </c>
      <c r="E18" s="8">
        <v>0</v>
      </c>
    </row>
    <row r="19" spans="1:5" x14ac:dyDescent="0.3">
      <c r="A19" s="7" t="s">
        <v>25</v>
      </c>
      <c r="B19" s="7" t="s">
        <v>109</v>
      </c>
      <c r="C19" s="7" t="s">
        <v>92</v>
      </c>
      <c r="D19" s="8">
        <v>9513.98</v>
      </c>
      <c r="E19" s="8">
        <v>0</v>
      </c>
    </row>
    <row r="20" spans="1:5" x14ac:dyDescent="0.3">
      <c r="A20" s="7" t="s">
        <v>25</v>
      </c>
      <c r="B20" s="7" t="s">
        <v>110</v>
      </c>
      <c r="C20" s="7" t="s">
        <v>92</v>
      </c>
      <c r="D20" s="8">
        <v>2440.0100000000002</v>
      </c>
      <c r="E20" s="8">
        <v>0</v>
      </c>
    </row>
    <row r="21" spans="1:5" x14ac:dyDescent="0.3">
      <c r="A21" s="7" t="s">
        <v>25</v>
      </c>
      <c r="B21" s="7" t="s">
        <v>111</v>
      </c>
      <c r="C21" s="7" t="s">
        <v>92</v>
      </c>
      <c r="D21" s="8">
        <v>9677.9699999999993</v>
      </c>
      <c r="E21" s="8">
        <v>4094.68</v>
      </c>
    </row>
    <row r="22" spans="1:5" x14ac:dyDescent="0.3">
      <c r="A22" s="7" t="s">
        <v>112</v>
      </c>
      <c r="B22" s="7"/>
      <c r="C22" s="7"/>
      <c r="D22" s="8">
        <v>2874.11</v>
      </c>
      <c r="E22" s="8">
        <v>10282.91</v>
      </c>
    </row>
    <row r="23" spans="1:5" x14ac:dyDescent="0.3">
      <c r="A23" s="7" t="s">
        <v>113</v>
      </c>
      <c r="B23" s="7"/>
      <c r="C23" s="7"/>
      <c r="D23" s="8">
        <v>168283.45</v>
      </c>
      <c r="E23" s="8">
        <v>79345.37</v>
      </c>
    </row>
    <row r="24" spans="1:5" x14ac:dyDescent="0.3">
      <c r="A24" s="7" t="s">
        <v>114</v>
      </c>
      <c r="B24" s="7"/>
      <c r="C24" s="7"/>
      <c r="D24" s="8">
        <v>247628.82</v>
      </c>
      <c r="E24" s="8"/>
    </row>
    <row r="25" spans="1:5" x14ac:dyDescent="0.3">
      <c r="A25" s="10" t="s">
        <v>115</v>
      </c>
      <c r="B25" s="7"/>
      <c r="C25" s="7"/>
      <c r="D25" s="8"/>
      <c r="E25" s="8"/>
    </row>
  </sheetData>
  <hyperlinks>
    <hyperlink ref="E1" location="Hoja1!A1" display="Volver a índice" xr:uid="{CB47212A-C589-4AFE-99CF-2C8B73EE15B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E6C0-5230-4BF5-BF97-D69AFB8B0FFA}">
  <sheetPr>
    <tabColor rgb="FF2C6B2F"/>
  </sheetPr>
  <dimension ref="A1:D10"/>
  <sheetViews>
    <sheetView workbookViewId="0">
      <selection activeCell="D1" sqref="D1"/>
    </sheetView>
  </sheetViews>
  <sheetFormatPr baseColWidth="10" defaultColWidth="11" defaultRowHeight="16.5" x14ac:dyDescent="0.3"/>
  <cols>
    <col min="1" max="1" width="25.5" bestFit="1" customWidth="1"/>
    <col min="2" max="2" width="11.5" customWidth="1"/>
    <col min="3" max="3" width="22.625" customWidth="1"/>
    <col min="4" max="4" width="13.125" bestFit="1" customWidth="1"/>
  </cols>
  <sheetData>
    <row r="1" spans="1:4" x14ac:dyDescent="0.3">
      <c r="A1" s="5" t="s">
        <v>116</v>
      </c>
      <c r="D1" s="17" t="s">
        <v>3</v>
      </c>
    </row>
    <row r="2" spans="1:4" x14ac:dyDescent="0.3">
      <c r="A2" s="5" t="s">
        <v>4</v>
      </c>
    </row>
    <row r="3" spans="1:4" x14ac:dyDescent="0.3">
      <c r="A3" t="s">
        <v>86</v>
      </c>
      <c r="B3" t="s">
        <v>117</v>
      </c>
      <c r="C3" t="s">
        <v>118</v>
      </c>
    </row>
    <row r="4" spans="1:4" x14ac:dyDescent="0.3">
      <c r="A4" t="s">
        <v>17</v>
      </c>
      <c r="B4" s="1">
        <v>15769.7</v>
      </c>
      <c r="C4" s="11">
        <f>B4/$B$10</f>
        <v>6.3682813656342582E-2</v>
      </c>
    </row>
    <row r="5" spans="1:4" x14ac:dyDescent="0.3">
      <c r="A5" t="s">
        <v>19</v>
      </c>
      <c r="B5" s="1">
        <v>119251.62</v>
      </c>
      <c r="C5" s="11">
        <f t="shared" ref="C5:C9" si="0">B5/$B$10</f>
        <v>0.48157407526312968</v>
      </c>
    </row>
    <row r="6" spans="1:4" x14ac:dyDescent="0.3">
      <c r="A6" t="s">
        <v>22</v>
      </c>
      <c r="B6" s="1">
        <v>3622.21</v>
      </c>
      <c r="C6" s="11">
        <f t="shared" si="0"/>
        <v>1.4627578486219818E-2</v>
      </c>
    </row>
    <row r="7" spans="1:4" x14ac:dyDescent="0.3">
      <c r="A7" t="s">
        <v>100</v>
      </c>
      <c r="B7" s="1">
        <v>4048.93</v>
      </c>
      <c r="C7" s="11">
        <f t="shared" si="0"/>
        <v>1.6350802786202347E-2</v>
      </c>
    </row>
    <row r="8" spans="1:4" x14ac:dyDescent="0.3">
      <c r="A8" t="s">
        <v>25</v>
      </c>
      <c r="B8" s="1">
        <v>28465.1</v>
      </c>
      <c r="C8" s="11">
        <f t="shared" si="0"/>
        <v>0.1149506749658622</v>
      </c>
    </row>
    <row r="9" spans="1:4" x14ac:dyDescent="0.3">
      <c r="A9" t="s">
        <v>119</v>
      </c>
      <c r="B9" s="1">
        <v>79345.37</v>
      </c>
      <c r="C9" s="11">
        <f t="shared" si="0"/>
        <v>0.32042057947859215</v>
      </c>
    </row>
    <row r="10" spans="1:4" x14ac:dyDescent="0.3">
      <c r="A10" t="s">
        <v>120</v>
      </c>
      <c r="B10" s="1">
        <v>247628.82</v>
      </c>
    </row>
  </sheetData>
  <hyperlinks>
    <hyperlink ref="D1" location="Hoja1!A1" display="Volver a índice" xr:uid="{1B03E8CA-0478-40A0-9DBE-B933234B0ACB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FAE16-7C8F-4CE0-9B05-AD2C79DBF1CA}">
  <sheetPr>
    <tabColor rgb="FF2C6B2F"/>
  </sheetPr>
  <dimension ref="A1:E23"/>
  <sheetViews>
    <sheetView workbookViewId="0">
      <selection activeCell="C1" sqref="C1"/>
    </sheetView>
  </sheetViews>
  <sheetFormatPr baseColWidth="10" defaultColWidth="11" defaultRowHeight="16.5" x14ac:dyDescent="0.3"/>
  <cols>
    <col min="1" max="1" width="53.25" customWidth="1"/>
    <col min="2" max="2" width="27.5" customWidth="1"/>
    <col min="3" max="3" width="19" customWidth="1"/>
    <col min="4" max="4" width="16.875" customWidth="1"/>
    <col min="5" max="5" width="22.125" customWidth="1"/>
  </cols>
  <sheetData>
    <row r="1" spans="1:5" x14ac:dyDescent="0.3">
      <c r="A1" s="5" t="s">
        <v>121</v>
      </c>
      <c r="C1" s="17" t="s">
        <v>3</v>
      </c>
    </row>
    <row r="2" spans="1:5" x14ac:dyDescent="0.3">
      <c r="A2" s="5" t="s">
        <v>4</v>
      </c>
    </row>
    <row r="3" spans="1:5" x14ac:dyDescent="0.3">
      <c r="A3" t="s">
        <v>122</v>
      </c>
      <c r="B3" t="s">
        <v>123</v>
      </c>
      <c r="C3" t="s">
        <v>124</v>
      </c>
      <c r="D3" t="s">
        <v>125</v>
      </c>
      <c r="E3" t="s">
        <v>126</v>
      </c>
    </row>
    <row r="4" spans="1:5" x14ac:dyDescent="0.3">
      <c r="A4" t="s">
        <v>127</v>
      </c>
      <c r="B4">
        <v>19</v>
      </c>
      <c r="C4" s="1">
        <v>2867035.87</v>
      </c>
      <c r="D4" s="1">
        <v>2412580.02</v>
      </c>
      <c r="E4" s="3">
        <v>0.84150000000000003</v>
      </c>
    </row>
    <row r="5" spans="1:5" x14ac:dyDescent="0.3">
      <c r="A5" t="s">
        <v>128</v>
      </c>
      <c r="B5">
        <v>35</v>
      </c>
      <c r="C5" s="1">
        <v>966167.49</v>
      </c>
      <c r="D5" s="1">
        <v>966167.49</v>
      </c>
      <c r="E5" s="3">
        <v>1</v>
      </c>
    </row>
    <row r="6" spans="1:5" x14ac:dyDescent="0.3">
      <c r="A6" t="s">
        <v>129</v>
      </c>
      <c r="B6">
        <v>11</v>
      </c>
      <c r="C6" s="1">
        <v>1538654.84</v>
      </c>
      <c r="D6" s="1">
        <v>1538654.84</v>
      </c>
      <c r="E6" s="3">
        <v>1</v>
      </c>
    </row>
    <row r="7" spans="1:5" x14ac:dyDescent="0.3">
      <c r="A7" t="s">
        <v>130</v>
      </c>
      <c r="B7">
        <v>13</v>
      </c>
      <c r="C7" s="1">
        <v>1115025.99</v>
      </c>
      <c r="D7" s="1">
        <v>1115025.99</v>
      </c>
      <c r="E7" s="3">
        <v>1</v>
      </c>
    </row>
    <row r="8" spans="1:5" x14ac:dyDescent="0.3">
      <c r="A8" t="s">
        <v>131</v>
      </c>
      <c r="B8">
        <v>7</v>
      </c>
      <c r="C8" s="1">
        <v>911560.17</v>
      </c>
      <c r="D8" s="1">
        <v>911560.17</v>
      </c>
      <c r="E8" s="3">
        <v>1</v>
      </c>
    </row>
    <row r="9" spans="1:5" x14ac:dyDescent="0.3">
      <c r="A9" t="s">
        <v>132</v>
      </c>
      <c r="B9">
        <v>7</v>
      </c>
      <c r="C9" s="1">
        <v>637520.44999999995</v>
      </c>
      <c r="D9" s="1">
        <v>637520.44999999995</v>
      </c>
      <c r="E9" s="3">
        <v>1</v>
      </c>
    </row>
    <row r="10" spans="1:5" x14ac:dyDescent="0.3">
      <c r="A10" t="s">
        <v>133</v>
      </c>
      <c r="B10">
        <v>7</v>
      </c>
      <c r="C10" s="1">
        <v>79968.460000000006</v>
      </c>
      <c r="D10" s="1">
        <v>79968.460000000006</v>
      </c>
      <c r="E10" s="3">
        <v>1</v>
      </c>
    </row>
    <row r="11" spans="1:5" x14ac:dyDescent="0.3">
      <c r="A11" t="s">
        <v>134</v>
      </c>
      <c r="B11">
        <v>9</v>
      </c>
      <c r="C11" s="1">
        <v>210929.18</v>
      </c>
      <c r="D11" s="1">
        <v>210929.18</v>
      </c>
      <c r="E11" s="3">
        <v>1</v>
      </c>
    </row>
    <row r="12" spans="1:5" x14ac:dyDescent="0.3">
      <c r="A12" t="s">
        <v>135</v>
      </c>
      <c r="C12" s="1"/>
      <c r="D12" s="1"/>
      <c r="E12" s="3" t="s">
        <v>136</v>
      </c>
    </row>
    <row r="13" spans="1:5" x14ac:dyDescent="0.3">
      <c r="A13" t="s">
        <v>137</v>
      </c>
      <c r="B13">
        <v>4</v>
      </c>
      <c r="C13" s="1">
        <v>53523.54</v>
      </c>
      <c r="D13" s="1">
        <v>53523.54</v>
      </c>
      <c r="E13" s="3">
        <v>1</v>
      </c>
    </row>
    <row r="14" spans="1:5" x14ac:dyDescent="0.3">
      <c r="A14" t="s">
        <v>138</v>
      </c>
      <c r="C14" s="1"/>
      <c r="D14" s="1"/>
      <c r="E14" s="3" t="s">
        <v>136</v>
      </c>
    </row>
    <row r="15" spans="1:5" x14ac:dyDescent="0.3">
      <c r="A15" t="s">
        <v>139</v>
      </c>
      <c r="B15">
        <v>10</v>
      </c>
      <c r="C15" s="1">
        <v>308692.52</v>
      </c>
      <c r="D15" s="1">
        <v>308692.52</v>
      </c>
      <c r="E15" s="3">
        <v>1</v>
      </c>
    </row>
    <row r="16" spans="1:5" x14ac:dyDescent="0.3">
      <c r="A16" t="s">
        <v>140</v>
      </c>
      <c r="B16">
        <v>3</v>
      </c>
      <c r="C16" s="1">
        <v>504395.53</v>
      </c>
      <c r="D16" s="1">
        <v>504395.53</v>
      </c>
      <c r="E16" s="3">
        <v>1</v>
      </c>
    </row>
    <row r="17" spans="1:5" x14ac:dyDescent="0.3">
      <c r="A17" t="s">
        <v>141</v>
      </c>
      <c r="C17" s="1"/>
      <c r="D17" s="1"/>
      <c r="E17" s="3" t="s">
        <v>136</v>
      </c>
    </row>
    <row r="18" spans="1:5" x14ac:dyDescent="0.3">
      <c r="A18" t="s">
        <v>142</v>
      </c>
      <c r="B18">
        <v>30</v>
      </c>
      <c r="C18" s="1">
        <v>1014026.01</v>
      </c>
      <c r="D18" s="1">
        <v>1014026.01</v>
      </c>
      <c r="E18" s="3">
        <v>1</v>
      </c>
    </row>
    <row r="19" spans="1:5" x14ac:dyDescent="0.3">
      <c r="A19" t="s">
        <v>143</v>
      </c>
      <c r="B19">
        <v>155</v>
      </c>
      <c r="C19" s="1">
        <v>10207500.050000001</v>
      </c>
      <c r="D19" s="1">
        <v>9753044.1999999993</v>
      </c>
      <c r="E19" s="11">
        <v>0.95550000000000002</v>
      </c>
    </row>
    <row r="20" spans="1:5" x14ac:dyDescent="0.3">
      <c r="A20" s="5" t="s">
        <v>144</v>
      </c>
    </row>
    <row r="21" spans="1:5" x14ac:dyDescent="0.3">
      <c r="A21" s="5" t="s">
        <v>145</v>
      </c>
    </row>
    <row r="22" spans="1:5" x14ac:dyDescent="0.3">
      <c r="A22" s="5" t="s">
        <v>146</v>
      </c>
    </row>
    <row r="23" spans="1:5" x14ac:dyDescent="0.3">
      <c r="A23" s="5" t="s">
        <v>147</v>
      </c>
    </row>
  </sheetData>
  <hyperlinks>
    <hyperlink ref="C1" location="Hoja1!A1" display="Volver a índice" xr:uid="{7B730AED-0470-400A-8047-A66AE9DE03B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C254-D59F-472E-A37A-F5DC86380123}">
  <sheetPr>
    <tabColor rgb="FF2C6B2F"/>
  </sheetPr>
  <dimension ref="A1:C10"/>
  <sheetViews>
    <sheetView workbookViewId="0">
      <selection activeCell="C1" sqref="C1"/>
    </sheetView>
  </sheetViews>
  <sheetFormatPr baseColWidth="10" defaultColWidth="11" defaultRowHeight="16.5" x14ac:dyDescent="0.3"/>
  <cols>
    <col min="1" max="1" width="66.25" bestFit="1" customWidth="1"/>
    <col min="2" max="2" width="12.25" bestFit="1" customWidth="1"/>
    <col min="3" max="3" width="13.125" bestFit="1" customWidth="1"/>
  </cols>
  <sheetData>
    <row r="1" spans="1:3" x14ac:dyDescent="0.3">
      <c r="A1" s="5" t="s">
        <v>148</v>
      </c>
      <c r="C1" s="17" t="s">
        <v>3</v>
      </c>
    </row>
    <row r="2" spans="1:3" x14ac:dyDescent="0.3">
      <c r="A2" s="5" t="s">
        <v>14</v>
      </c>
    </row>
    <row r="3" spans="1:3" x14ac:dyDescent="0.3">
      <c r="A3" t="s">
        <v>149</v>
      </c>
      <c r="B3" t="s">
        <v>150</v>
      </c>
    </row>
    <row r="4" spans="1:3" x14ac:dyDescent="0.3">
      <c r="A4" t="s">
        <v>151</v>
      </c>
      <c r="B4" s="1">
        <v>2905.54</v>
      </c>
    </row>
    <row r="5" spans="1:3" x14ac:dyDescent="0.3">
      <c r="A5" t="s">
        <v>152</v>
      </c>
      <c r="B5" s="1">
        <v>0</v>
      </c>
    </row>
    <row r="6" spans="1:3" x14ac:dyDescent="0.3">
      <c r="A6" t="s">
        <v>153</v>
      </c>
      <c r="B6" s="1">
        <v>20187</v>
      </c>
    </row>
    <row r="7" spans="1:3" x14ac:dyDescent="0.3">
      <c r="A7" t="s">
        <v>154</v>
      </c>
      <c r="B7" s="1">
        <v>10702.45</v>
      </c>
    </row>
    <row r="8" spans="1:3" x14ac:dyDescent="0.3">
      <c r="A8" t="s">
        <v>155</v>
      </c>
      <c r="B8" s="1">
        <v>2269.66</v>
      </c>
    </row>
    <row r="9" spans="1:3" x14ac:dyDescent="0.3">
      <c r="A9" t="s">
        <v>156</v>
      </c>
      <c r="B9" s="1">
        <v>9129.3700000000008</v>
      </c>
    </row>
    <row r="10" spans="1:3" x14ac:dyDescent="0.3">
      <c r="A10" t="s">
        <v>143</v>
      </c>
      <c r="B10" s="12">
        <f>SUBTOTAL(109,Tabla8[Importe (€)])</f>
        <v>45194.020000000011</v>
      </c>
    </row>
  </sheetData>
  <hyperlinks>
    <hyperlink ref="C1" location="Hoja1!A1" display="Volver a índice" xr:uid="{382D1373-A8D5-4C51-B525-A000B43DBEA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92CD-6E49-4A75-BE48-F3292413F982}">
  <sheetPr>
    <tabColor rgb="FF2C6B2F"/>
  </sheetPr>
  <dimension ref="A1:I22"/>
  <sheetViews>
    <sheetView workbookViewId="0">
      <selection activeCell="I1" sqref="I1"/>
    </sheetView>
  </sheetViews>
  <sheetFormatPr baseColWidth="10" defaultColWidth="11" defaultRowHeight="16.5" x14ac:dyDescent="0.3"/>
  <cols>
    <col min="1" max="1" width="11.75" bestFit="1" customWidth="1"/>
    <col min="2" max="2" width="16" bestFit="1" customWidth="1"/>
    <col min="3" max="3" width="28.625" bestFit="1" customWidth="1"/>
    <col min="4" max="4" width="40.875" bestFit="1" customWidth="1"/>
    <col min="5" max="5" width="7.625" bestFit="1" customWidth="1"/>
    <col min="6" max="6" width="36.125" bestFit="1" customWidth="1"/>
    <col min="7" max="7" width="22.125" bestFit="1" customWidth="1"/>
    <col min="8" max="8" width="19.125" bestFit="1" customWidth="1"/>
    <col min="9" max="9" width="13.75" bestFit="1" customWidth="1"/>
  </cols>
  <sheetData>
    <row r="1" spans="1:9" x14ac:dyDescent="0.3">
      <c r="A1" s="5" t="s">
        <v>157</v>
      </c>
      <c r="I1" s="17" t="s">
        <v>3</v>
      </c>
    </row>
    <row r="2" spans="1:9" x14ac:dyDescent="0.3">
      <c r="A2" s="5" t="s">
        <v>4</v>
      </c>
    </row>
    <row r="3" spans="1:9" x14ac:dyDescent="0.3">
      <c r="A3" t="s">
        <v>158</v>
      </c>
      <c r="B3" t="s">
        <v>86</v>
      </c>
      <c r="C3" t="s">
        <v>159</v>
      </c>
      <c r="D3" t="s">
        <v>87</v>
      </c>
      <c r="E3" t="s">
        <v>160</v>
      </c>
      <c r="F3" t="s">
        <v>161</v>
      </c>
      <c r="G3" t="s">
        <v>162</v>
      </c>
      <c r="H3" t="s">
        <v>163</v>
      </c>
      <c r="I3" t="s">
        <v>164</v>
      </c>
    </row>
    <row r="4" spans="1:9" x14ac:dyDescent="0.3">
      <c r="A4" t="s">
        <v>165</v>
      </c>
      <c r="B4" t="s">
        <v>166</v>
      </c>
      <c r="C4" t="s">
        <v>167</v>
      </c>
      <c r="D4" t="s">
        <v>168</v>
      </c>
      <c r="E4">
        <v>44678</v>
      </c>
      <c r="F4" t="s">
        <v>169</v>
      </c>
      <c r="G4" t="s">
        <v>170</v>
      </c>
      <c r="H4" t="s">
        <v>171</v>
      </c>
      <c r="I4" t="s">
        <v>172</v>
      </c>
    </row>
    <row r="5" spans="1:9" x14ac:dyDescent="0.3">
      <c r="A5" t="s">
        <v>173</v>
      </c>
      <c r="B5" t="s">
        <v>174</v>
      </c>
      <c r="C5" t="s">
        <v>175</v>
      </c>
      <c r="D5" t="s">
        <v>176</v>
      </c>
      <c r="E5">
        <v>44678</v>
      </c>
      <c r="F5" t="s">
        <v>177</v>
      </c>
      <c r="G5" t="s">
        <v>170</v>
      </c>
      <c r="H5" t="s">
        <v>178</v>
      </c>
      <c r="I5" t="s">
        <v>179</v>
      </c>
    </row>
    <row r="6" spans="1:9" x14ac:dyDescent="0.3">
      <c r="A6" t="s">
        <v>180</v>
      </c>
      <c r="B6" t="s">
        <v>174</v>
      </c>
      <c r="C6" t="s">
        <v>181</v>
      </c>
      <c r="D6" t="s">
        <v>182</v>
      </c>
      <c r="E6">
        <v>44678</v>
      </c>
      <c r="F6" t="s">
        <v>183</v>
      </c>
      <c r="G6" t="s">
        <v>184</v>
      </c>
      <c r="H6" t="s">
        <v>185</v>
      </c>
      <c r="I6" t="s">
        <v>179</v>
      </c>
    </row>
    <row r="7" spans="1:9" x14ac:dyDescent="0.3">
      <c r="A7" t="s">
        <v>186</v>
      </c>
      <c r="B7" t="s">
        <v>166</v>
      </c>
      <c r="C7" t="s">
        <v>187</v>
      </c>
      <c r="D7" t="s">
        <v>188</v>
      </c>
      <c r="E7">
        <v>44679</v>
      </c>
      <c r="F7" t="s">
        <v>189</v>
      </c>
      <c r="G7" t="s">
        <v>190</v>
      </c>
      <c r="H7" t="s">
        <v>191</v>
      </c>
      <c r="I7" t="s">
        <v>192</v>
      </c>
    </row>
    <row r="8" spans="1:9" x14ac:dyDescent="0.3">
      <c r="A8" t="s">
        <v>193</v>
      </c>
      <c r="B8" t="s">
        <v>174</v>
      </c>
      <c r="C8" t="s">
        <v>194</v>
      </c>
      <c r="D8" t="s">
        <v>195</v>
      </c>
      <c r="E8">
        <v>44679</v>
      </c>
      <c r="F8" t="s">
        <v>196</v>
      </c>
      <c r="G8" t="s">
        <v>197</v>
      </c>
      <c r="H8" t="s">
        <v>198</v>
      </c>
      <c r="I8" t="s">
        <v>172</v>
      </c>
    </row>
    <row r="9" spans="1:9" x14ac:dyDescent="0.3">
      <c r="A9" t="s">
        <v>199</v>
      </c>
      <c r="B9" t="s">
        <v>174</v>
      </c>
      <c r="C9" t="s">
        <v>175</v>
      </c>
      <c r="D9" t="s">
        <v>200</v>
      </c>
      <c r="E9">
        <v>44679</v>
      </c>
      <c r="F9" t="s">
        <v>201</v>
      </c>
      <c r="G9" t="s">
        <v>170</v>
      </c>
      <c r="H9" t="s">
        <v>202</v>
      </c>
      <c r="I9" t="s">
        <v>179</v>
      </c>
    </row>
    <row r="10" spans="1:9" x14ac:dyDescent="0.3">
      <c r="A10" t="s">
        <v>203</v>
      </c>
      <c r="B10" t="s">
        <v>174</v>
      </c>
      <c r="C10" t="s">
        <v>204</v>
      </c>
      <c r="D10" t="s">
        <v>205</v>
      </c>
      <c r="E10">
        <v>44679</v>
      </c>
      <c r="F10" t="s">
        <v>206</v>
      </c>
      <c r="G10" t="s">
        <v>207</v>
      </c>
      <c r="H10" t="s">
        <v>208</v>
      </c>
      <c r="I10" t="s">
        <v>172</v>
      </c>
    </row>
    <row r="11" spans="1:9" x14ac:dyDescent="0.3">
      <c r="A11" t="s">
        <v>209</v>
      </c>
      <c r="B11" t="s">
        <v>174</v>
      </c>
      <c r="C11" t="s">
        <v>210</v>
      </c>
      <c r="D11" t="s">
        <v>211</v>
      </c>
      <c r="E11">
        <v>44680</v>
      </c>
      <c r="F11" t="s">
        <v>212</v>
      </c>
      <c r="G11" t="s">
        <v>190</v>
      </c>
      <c r="H11" t="s">
        <v>213</v>
      </c>
      <c r="I11" t="s">
        <v>179</v>
      </c>
    </row>
    <row r="12" spans="1:9" x14ac:dyDescent="0.3">
      <c r="A12" t="s">
        <v>214</v>
      </c>
      <c r="B12" t="s">
        <v>174</v>
      </c>
      <c r="C12" t="s">
        <v>210</v>
      </c>
      <c r="D12" t="s">
        <v>215</v>
      </c>
      <c r="E12">
        <v>44680</v>
      </c>
      <c r="F12" t="s">
        <v>216</v>
      </c>
      <c r="G12" t="s">
        <v>217</v>
      </c>
      <c r="H12" t="s">
        <v>218</v>
      </c>
      <c r="I12" t="s">
        <v>172</v>
      </c>
    </row>
    <row r="13" spans="1:9" x14ac:dyDescent="0.3">
      <c r="A13" t="s">
        <v>219</v>
      </c>
      <c r="B13" t="s">
        <v>174</v>
      </c>
      <c r="C13" t="s">
        <v>181</v>
      </c>
      <c r="D13" t="s">
        <v>220</v>
      </c>
      <c r="E13">
        <v>44680</v>
      </c>
      <c r="F13" t="s">
        <v>221</v>
      </c>
      <c r="G13" t="s">
        <v>222</v>
      </c>
      <c r="H13" t="s">
        <v>223</v>
      </c>
      <c r="I13" t="s">
        <v>179</v>
      </c>
    </row>
    <row r="14" spans="1:9" x14ac:dyDescent="0.3">
      <c r="A14" t="s">
        <v>224</v>
      </c>
      <c r="B14" t="s">
        <v>174</v>
      </c>
      <c r="C14" t="s">
        <v>175</v>
      </c>
      <c r="D14" t="s">
        <v>225</v>
      </c>
      <c r="E14">
        <v>44680</v>
      </c>
      <c r="F14" t="s">
        <v>226</v>
      </c>
      <c r="G14" t="s">
        <v>227</v>
      </c>
      <c r="H14" t="s">
        <v>198</v>
      </c>
      <c r="I14" t="s">
        <v>179</v>
      </c>
    </row>
    <row r="15" spans="1:9" x14ac:dyDescent="0.3">
      <c r="A15" t="s">
        <v>228</v>
      </c>
      <c r="B15" t="s">
        <v>174</v>
      </c>
      <c r="C15" t="s">
        <v>229</v>
      </c>
      <c r="D15" t="s">
        <v>230</v>
      </c>
      <c r="E15">
        <v>44680</v>
      </c>
      <c r="F15" t="s">
        <v>231</v>
      </c>
      <c r="G15" t="s">
        <v>227</v>
      </c>
      <c r="H15" t="s">
        <v>232</v>
      </c>
      <c r="I15" t="s">
        <v>179</v>
      </c>
    </row>
    <row r="16" spans="1:9" x14ac:dyDescent="0.3">
      <c r="A16" t="s">
        <v>233</v>
      </c>
      <c r="B16" t="s">
        <v>174</v>
      </c>
      <c r="C16" t="s">
        <v>204</v>
      </c>
      <c r="D16" t="s">
        <v>234</v>
      </c>
      <c r="E16">
        <v>44754</v>
      </c>
      <c r="F16" t="s">
        <v>235</v>
      </c>
      <c r="G16" t="s">
        <v>236</v>
      </c>
      <c r="H16" t="s">
        <v>237</v>
      </c>
      <c r="I16" t="s">
        <v>179</v>
      </c>
    </row>
    <row r="17" spans="1:9" x14ac:dyDescent="0.3">
      <c r="A17" t="s">
        <v>238</v>
      </c>
      <c r="B17" t="s">
        <v>166</v>
      </c>
      <c r="C17" t="s">
        <v>239</v>
      </c>
      <c r="D17" t="s">
        <v>240</v>
      </c>
      <c r="E17">
        <v>44754</v>
      </c>
      <c r="F17" t="s">
        <v>241</v>
      </c>
      <c r="G17" t="s">
        <v>184</v>
      </c>
      <c r="H17" t="s">
        <v>242</v>
      </c>
      <c r="I17" t="s">
        <v>172</v>
      </c>
    </row>
    <row r="18" spans="1:9" x14ac:dyDescent="0.3">
      <c r="A18" t="s">
        <v>243</v>
      </c>
      <c r="B18" t="s">
        <v>174</v>
      </c>
      <c r="C18" t="s">
        <v>244</v>
      </c>
      <c r="D18" t="s">
        <v>245</v>
      </c>
      <c r="E18">
        <v>44754</v>
      </c>
      <c r="F18" t="s">
        <v>246</v>
      </c>
      <c r="G18" t="s">
        <v>247</v>
      </c>
      <c r="H18" t="s">
        <v>248</v>
      </c>
      <c r="I18" t="s">
        <v>172</v>
      </c>
    </row>
    <row r="19" spans="1:9" x14ac:dyDescent="0.3">
      <c r="A19" t="s">
        <v>249</v>
      </c>
      <c r="B19" t="s">
        <v>174</v>
      </c>
      <c r="C19" t="s">
        <v>210</v>
      </c>
      <c r="D19" t="s">
        <v>250</v>
      </c>
      <c r="E19">
        <v>44761</v>
      </c>
      <c r="F19" t="s">
        <v>251</v>
      </c>
      <c r="G19" t="s">
        <v>170</v>
      </c>
      <c r="H19" t="s">
        <v>252</v>
      </c>
      <c r="I19" t="s">
        <v>172</v>
      </c>
    </row>
    <row r="20" spans="1:9" x14ac:dyDescent="0.3">
      <c r="A20" t="s">
        <v>253</v>
      </c>
      <c r="B20" t="s">
        <v>174</v>
      </c>
      <c r="C20" t="s">
        <v>210</v>
      </c>
      <c r="D20" t="s">
        <v>254</v>
      </c>
      <c r="E20">
        <v>44761</v>
      </c>
      <c r="F20" t="s">
        <v>255</v>
      </c>
      <c r="G20" t="s">
        <v>256</v>
      </c>
      <c r="H20" t="s">
        <v>257</v>
      </c>
      <c r="I20" t="s">
        <v>179</v>
      </c>
    </row>
    <row r="21" spans="1:9" x14ac:dyDescent="0.3">
      <c r="A21" t="s">
        <v>258</v>
      </c>
      <c r="B21" t="s">
        <v>174</v>
      </c>
      <c r="C21" t="s">
        <v>210</v>
      </c>
      <c r="D21" t="s">
        <v>259</v>
      </c>
      <c r="E21">
        <v>44761</v>
      </c>
      <c r="F21" t="s">
        <v>260</v>
      </c>
      <c r="G21" t="s">
        <v>261</v>
      </c>
      <c r="H21" t="s">
        <v>262</v>
      </c>
      <c r="I21" t="s">
        <v>179</v>
      </c>
    </row>
    <row r="22" spans="1:9" x14ac:dyDescent="0.3">
      <c r="A22" t="s">
        <v>263</v>
      </c>
      <c r="B22" t="s">
        <v>174</v>
      </c>
      <c r="C22" t="s">
        <v>264</v>
      </c>
      <c r="D22" t="s">
        <v>265</v>
      </c>
      <c r="E22">
        <v>44805</v>
      </c>
      <c r="F22" t="s">
        <v>266</v>
      </c>
      <c r="G22" t="s">
        <v>267</v>
      </c>
      <c r="H22" t="s">
        <v>268</v>
      </c>
      <c r="I22" t="s">
        <v>179</v>
      </c>
    </row>
  </sheetData>
  <hyperlinks>
    <hyperlink ref="I1" location="Hoja1!A1" display="Volver a índice" xr:uid="{BD3A4E26-94B1-4E2B-BB97-CADB1652CB3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Índice</vt:lpstr>
      <vt:lpstr>Tabla 1.9-1</vt:lpstr>
      <vt:lpstr>Tabla 1.9-2</vt:lpstr>
      <vt:lpstr>Tabla 1.9-3</vt:lpstr>
      <vt:lpstr>Tabla 1.9-4</vt:lpstr>
      <vt:lpstr>Figura 1.9-2</vt:lpstr>
      <vt:lpstr>Tabla 1.9-5</vt:lpstr>
      <vt:lpstr>Tabla 1.9-6</vt:lpstr>
      <vt:lpstr>Tabla 1.9-7</vt:lpstr>
      <vt:lpstr>Tabla 1.9-8</vt:lpstr>
      <vt:lpstr>Tabla 1.9-9</vt:lpstr>
      <vt:lpstr>Tabla 1.9-10</vt:lpstr>
      <vt:lpstr>Tabla 1.9-11</vt:lpstr>
      <vt:lpstr>Tabla 1.9-12</vt:lpstr>
      <vt:lpstr>Tabla 1.9-13</vt:lpstr>
      <vt:lpstr>Tabla 1.9-14</vt:lpstr>
      <vt:lpstr>Tabla 1.9-15</vt:lpstr>
      <vt:lpstr>Tabla 1.9-16</vt:lpstr>
      <vt:lpstr>'Tabla 1.9-1'!_Ref185581854</vt:lpstr>
      <vt:lpstr>'Tabla 1.9-2'!_Ref185582211</vt:lpstr>
      <vt:lpstr>'Tabla 1.9-3'!_Ref185582724</vt:lpstr>
      <vt:lpstr>'Tabla 1.9-4'!_Ref185595637</vt:lpstr>
      <vt:lpstr>'Tabla 1.9-6'!_Ref188355936</vt:lpstr>
      <vt:lpstr>'Tabla 1.9-7'!_Ref188356755</vt:lpstr>
      <vt:lpstr>'Tabla 1.9-9'!_Ref188357762</vt:lpstr>
      <vt:lpstr>'Tabla 1.9-13'!_Ref188358588</vt:lpstr>
      <vt:lpstr>'Tabla 1.9-14'!_Ref188358761</vt:lpstr>
      <vt:lpstr>'Tabla 1.9-5'!_Ref188359166</vt:lpstr>
      <vt:lpstr>'Tabla 1.9-8'!_Ref188359197</vt:lpstr>
      <vt:lpstr>'Tabla 1.9-10'!_Ref188359229</vt:lpstr>
      <vt:lpstr>'Tabla 1.9-11'!_Ref188359237</vt:lpstr>
      <vt:lpstr>'Figura 1.9-2'!_Ref214624904</vt:lpstr>
      <vt:lpstr>'Tabla 1.9-12'!_Toc216182655</vt:lpstr>
      <vt:lpstr>'Tabla 1.9-15'!_Toc216182658</vt:lpstr>
      <vt:lpstr>'Tabla 1.9-16'!_Toc216182659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2026-02-04T16:04:34Z</dcterms:created>
  <dcterms:modified xsi:type="dcterms:W3CDTF">2026-02-04T16:04:40Z</dcterms:modified>
  <cp:category/>
  <cp:contentStatus/>
</cp:coreProperties>
</file>