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drawings/drawing1.xml" ContentType="application/vnd.openxmlformats-officedocument.drawing+xml"/>
  <Override PartName="/xl/tables/table24.xml" ContentType="application/vnd.openxmlformats-officedocument.spreadsheetml.table+xml"/>
  <Override PartName="/xl/charts/chart1.xml" ContentType="application/vnd.openxmlformats-officedocument.drawingml.chart+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showInkAnnotation="0" codeName="ThisWorkbook" hidePivotFieldList="1" defaultThemeVersion="124226"/>
  <xr:revisionPtr revIDLastSave="0" documentId="13_ncr:1_{84FA0B62-C563-42EB-887C-84568FBFD9EC}" xr6:coauthVersionLast="47" xr6:coauthVersionMax="47" xr10:uidLastSave="{00000000-0000-0000-0000-000000000000}"/>
  <bookViews>
    <workbookView xWindow="-28920" yWindow="-120" windowWidth="29040" windowHeight="15990" tabRatio="853" xr2:uid="{00000000-000D-0000-FFFF-FFFF00000000}"/>
  </bookViews>
  <sheets>
    <sheet name="Índice" sheetId="86" r:id="rId1"/>
    <sheet name="Tabla 1.2.1" sheetId="133" r:id="rId2"/>
    <sheet name="Tabla 1.2.2" sheetId="134" r:id="rId3"/>
    <sheet name="Tabla 1.2.3" sheetId="129" r:id="rId4"/>
    <sheet name="Tabla 1.2.4" sheetId="130" r:id="rId5"/>
    <sheet name="Tabla 1.2.5" sheetId="201" r:id="rId6"/>
    <sheet name="Tabla 1.2.6" sheetId="243" r:id="rId7"/>
    <sheet name="Tabla 1.2.7" sheetId="206" r:id="rId8"/>
    <sheet name="Tabla 1.2.8" sheetId="234" r:id="rId9"/>
    <sheet name="Tabla 1.2.9" sheetId="223" r:id="rId10"/>
    <sheet name="Tabla 1.2.10" sheetId="254" r:id="rId11"/>
    <sheet name="Tabla 1.2.11" sheetId="222" r:id="rId12"/>
    <sheet name="Tabla 1.2.12" sheetId="255" r:id="rId13"/>
    <sheet name="Tabla 1.2.13" sheetId="241" r:id="rId14"/>
    <sheet name="Tabla 1.2.14" sheetId="259" r:id="rId15"/>
    <sheet name="Tabla 1.2.15" sheetId="256" r:id="rId16"/>
    <sheet name="Tabla 1.2.16" sheetId="257" r:id="rId17"/>
    <sheet name="Tabla 1.2.17" sheetId="245" r:id="rId18"/>
    <sheet name="Tabla 1.2.18" sheetId="244" r:id="rId19"/>
    <sheet name="Tabla 1.2.19" sheetId="235" r:id="rId20"/>
    <sheet name="Tabla 1.2.20" sheetId="242" r:id="rId21"/>
    <sheet name="Tabla 1.2.21" sheetId="187" r:id="rId22"/>
    <sheet name="Tabla 1.2.22" sheetId="261" r:id="rId23"/>
    <sheet name="Tabla.1.2.23" sheetId="246" r:id="rId24"/>
    <sheet name="Figura 1.2.1" sheetId="247" r:id="rId25"/>
    <sheet name="Tabla 1.2.24" sheetId="248" r:id="rId26"/>
    <sheet name="Tabla 1.2.25" sheetId="249" r:id="rId27"/>
    <sheet name="Tabla 1.2.26" sheetId="250" r:id="rId28"/>
    <sheet name="Tabla 1.2.27" sheetId="162" r:id="rId29"/>
    <sheet name="Tabla 1.2.28" sheetId="251" r:id="rId30"/>
    <sheet name="Tabla 1.2.29" sheetId="252" r:id="rId31"/>
    <sheet name="Tabla 1.2.30" sheetId="253" r:id="rId32"/>
    <sheet name="Tabla 1.2.31" sheetId="233" r:id="rId33"/>
    <sheet name="Tabla 1.2.32" sheetId="260" r:id="rId34"/>
    <sheet name="Tabla 1.2.33" sheetId="262" r:id="rId35"/>
  </sheets>
  <definedNames>
    <definedName name="_xlnm._FilterDatabase" localSheetId="25" hidden="1">'Tabla 1.2.24'!$A$6:$F$90</definedName>
    <definedName name="_xlnm._FilterDatabase" localSheetId="26" hidden="1">'Tabla 1.2.25'!$A$5:$F$85</definedName>
    <definedName name="_xlnm._FilterDatabase" localSheetId="27" hidden="1">'Tabla 1.2.26'!$A$5:$F$100</definedName>
    <definedName name="_Ref179549344" localSheetId="20">'Tabla 1.2.20'!$A$2</definedName>
    <definedName name="_Ref179807222" localSheetId="33">'Tabla 1.2.32'!$A$2</definedName>
    <definedName name="_Toc107485034" localSheetId="21">'Tabla 1.2.21'!$A$2</definedName>
    <definedName name="_Toc107485034" localSheetId="22">'Tabla 1.2.22'!$A$2</definedName>
    <definedName name="_Toc215571040" localSheetId="34">'Tabla 1.2.33'!$A$2</definedName>
    <definedName name="_xlnm.Print_Area" localSheetId="0">Índice!#REF!</definedName>
    <definedName name="_xlnm.Print_Area" localSheetId="1">'Tabla 1.2.1'!$A$2:$D$5</definedName>
    <definedName name="_xlnm.Print_Area" localSheetId="2">'Tabla 1.2.2'!#REF!</definedName>
    <definedName name="_xlnm.Print_Area" localSheetId="29">'Tabla 1.2.28'!$A$2:$H$12</definedName>
    <definedName name="_xlnm.Print_Area" localSheetId="30">'Tabla 1.2.29'!$A$2:$F$14</definedName>
    <definedName name="_xlnm.Print_Area" localSheetId="4">'Tabla 1.2.4'!$D$2:$I$4</definedName>
    <definedName name="_xlnm.Print_Area" localSheetId="6">'Tabla 1.2.6'!$A$2:$F$2</definedName>
    <definedName name="Figura_1.1.1._Tratamiento__hab.equivalentes__de_los_sistemas_de_depuración_en_funcionamiento._Año_2022">Índice!$A$26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2" l="1"/>
  <c r="A1" i="260"/>
  <c r="A1" i="233"/>
  <c r="A1" i="253"/>
  <c r="A1" i="252"/>
  <c r="A1" i="251"/>
  <c r="A1" i="162"/>
  <c r="A1" i="250"/>
  <c r="A1" i="249"/>
  <c r="A1" i="248"/>
  <c r="A1" i="247"/>
  <c r="A1" i="246"/>
  <c r="A1" i="261"/>
  <c r="A1" i="187"/>
  <c r="A1" i="242"/>
  <c r="A1" i="235"/>
  <c r="A1" i="244"/>
  <c r="A1" i="245"/>
  <c r="A1" i="257"/>
  <c r="A1" i="256"/>
  <c r="A1" i="259"/>
  <c r="A1" i="241"/>
  <c r="A1" i="255"/>
  <c r="A1" i="222"/>
  <c r="A1" i="254"/>
  <c r="A1" i="223"/>
  <c r="A1" i="234"/>
  <c r="A1" i="206"/>
  <c r="A1" i="243"/>
  <c r="A1" i="201"/>
  <c r="A1" i="130"/>
  <c r="A1" i="129"/>
  <c r="A1" i="134"/>
  <c r="A1" i="133"/>
  <c r="B13" i="246"/>
  <c r="C35" i="245"/>
  <c r="C10" i="187"/>
  <c r="B7" i="247"/>
  <c r="B6" i="247"/>
  <c r="B5" i="247"/>
  <c r="C8" i="253"/>
  <c r="B8" i="253"/>
  <c r="D8" i="253"/>
  <c r="C17" i="241"/>
  <c r="C10" i="259"/>
  <c r="D20" i="242"/>
  <c r="C20" i="242"/>
  <c r="E20" i="242"/>
  <c r="B8" i="244"/>
  <c r="D99" i="248"/>
  <c r="D106" i="250"/>
  <c r="D85" i="249"/>
  <c r="C8" i="257"/>
  <c r="B8" i="257"/>
  <c r="D8" i="257"/>
  <c r="C8" i="256"/>
  <c r="B8" i="256"/>
  <c r="D8" i="256"/>
  <c r="B8" i="255"/>
  <c r="C8" i="255"/>
  <c r="C18" i="222"/>
  <c r="B9" i="254"/>
  <c r="B8" i="247" l="1"/>
  <c r="C8" i="246"/>
  <c r="D8" i="246" s="1"/>
  <c r="B8" i="246"/>
  <c r="D7" i="246"/>
  <c r="D6" i="246"/>
  <c r="D5" i="246"/>
</calcChain>
</file>

<file path=xl/sharedStrings.xml><?xml version="1.0" encoding="utf-8"?>
<sst xmlns="http://schemas.openxmlformats.org/spreadsheetml/2006/main" count="2353" uniqueCount="930">
  <si>
    <t>Índice</t>
  </si>
  <si>
    <t>Fuente</t>
  </si>
  <si>
    <t>Tabla 1.2.1. Cuencas hidrográficas en Aragón</t>
  </si>
  <si>
    <t>Fuente: Instituto Aragonés del Agua (IAA)</t>
  </si>
  <si>
    <t>Tabla 1.2.2. Principales ríos en territorio aragonés</t>
  </si>
  <si>
    <t>Tabla 1.2.3 Zonas de baño de Aragón en 2022</t>
  </si>
  <si>
    <t>Fuente: Departamento de Sanidad del Gobierno de Aragón</t>
  </si>
  <si>
    <t>Tabla 1.2.4. Zonas sensibles en Aragón en 2022</t>
  </si>
  <si>
    <t>Tabla 1.2.5. Zonas declaradas vulnerables en Aragón</t>
  </si>
  <si>
    <t>Tabla 1.2.6. Reservas Naturales Fluviales</t>
  </si>
  <si>
    <t>Fuente: Ministerio para la Transición Ecológica y el Reto Demográfico</t>
  </si>
  <si>
    <t>Tabla 1.2.7 Actuaciones en la comprobación del estado del sistema de potabilización de varios municipios con toma en el río Gállego. Año 2022</t>
  </si>
  <si>
    <t>Tabla 1.2.8 Actuaciones de suministro y cambio de carbón activo. Año 2022</t>
  </si>
  <si>
    <t>Tabla 1.2.9. Subvenciones del ciclo urbano del agua gestionadas por el IAA. Año 2022</t>
  </si>
  <si>
    <t>Tabla 1.2-10: Redistribución de anualidades subvenciones de depuración concedidas en 2018</t>
  </si>
  <si>
    <t>Tabla 1.2.11. Convocatoria de subvenciones para depuración de aguas residuales 2022. Relación de beneficiarios</t>
  </si>
  <si>
    <t>Tabla 1.2-12: Anualidades FITE 2021</t>
  </si>
  <si>
    <t>Tabla 1.2-13: Relación de beneficiarios convocatoria de subvenciones de 2022 para redacción de proyectos. Línea 1 (FITE 2021).</t>
  </si>
  <si>
    <t>Tabla 1.2-14: Relación de beneficiarios convocatoria de subvenciones de 2022 para obras de depuración. Línea 2 (FITE 2021).</t>
  </si>
  <si>
    <t>Tabla 1.2-15: Distribución temporal de subvenciones para mejora de abastecimientos</t>
  </si>
  <si>
    <t>Tabla 1.2-16: Distribución de crédito</t>
  </si>
  <si>
    <t>Fuente: Instituto Aragonés del Agua. (IAA)</t>
  </si>
  <si>
    <t>Tabla 1.2-17: Relación de beneficiarios de la convocatoria de subvenciones de 2022 para la mejora del abastecimiento y reducción de pérdidas de agua en municipios de menos de 20.000 habitantes financiada por el Mecanismo de Recuperación y Resiliencia.</t>
  </si>
  <si>
    <t>Tabla 1.2.18. Subvenciones publicadas para la gestión del riesgo de inundación. Año 2022</t>
  </si>
  <si>
    <t>Tabla 1.2.19. Convocatoria para redacción de planes municipales de actuación ante riesgos de inundación y la adquisición de equipos y medios materiales de protección, año 2022. Relación de beneficiarios</t>
  </si>
  <si>
    <t>Tabla 1.2.20. Convocatoria para actuaciones preventivas de la peligrosidad por inundación en terrenos de titularidad municipal, 2022-2023. Relación de beneficiarios</t>
  </si>
  <si>
    <t>Tabla 1.2-21: Situación global de las entidades de población del Pirineo. Núcleos de población pendientes de depurar. Año 2022.</t>
  </si>
  <si>
    <t>Tabla 1.2-22: Situación global de las entidades de población del Pirineo. Núcleos con depuradora. Año 2022.</t>
  </si>
  <si>
    <t>Tabla 1.2.23 Habitantes con servicio de depuración. Año 2022</t>
  </si>
  <si>
    <t>Figura 1.1.1. Tratamiento (hab.equivalentes) de los sistemas de depuración en funcionamiento. Año 2022</t>
  </si>
  <si>
    <t>Tabla 1.2.24. Estado de depuración en la provincia de Huesca. Año 2022</t>
  </si>
  <si>
    <t>Tabla 1.2.25  Estado de depuración en la provincia de Teruel. Año 2022</t>
  </si>
  <si>
    <t>Tabla 1.2.26. Estado de depuración en la provincia de Zaragoza. Año 2022</t>
  </si>
  <si>
    <t>Tabla 1.2.27. Actuaciones de Depuracion del IAA. Año 2022</t>
  </si>
  <si>
    <t>Tabla 1.2.28. Datos de explotación de las EDAR por tipo de agua. Año 2022</t>
  </si>
  <si>
    <t>Tabla 1.2.29. Datos de explotación de las EDAR. Año 2022</t>
  </si>
  <si>
    <t>Tabla 1.2-30: Actuaciones para el control de vertido. Año 2022.</t>
  </si>
  <si>
    <t>Tabla 1.2-31: Tarifas del Impuesto medioambiental sobre las aguas residuales de usos domésticos. Año 2022.</t>
  </si>
  <si>
    <t>Tabla 1.2.32. Tarifas del Impuesto medioambiental sobre las aguas residuales de usos no domésticos. Año 2022</t>
  </si>
  <si>
    <t>Tabla 1.2‑33: Tarifas del Impuesto medioambiental sobre las aguas residuales de usos no domésticos. Tarifa por carga contaminante. Año 2022</t>
  </si>
  <si>
    <t>volver índice</t>
  </si>
  <si>
    <t>Cuenca hidrográfica</t>
  </si>
  <si>
    <t>Superficie (Km2)</t>
  </si>
  <si>
    <t>Superficie (%)</t>
  </si>
  <si>
    <t>Ebro</t>
  </si>
  <si>
    <t>Júcar</t>
  </si>
  <si>
    <t>Tajo</t>
  </si>
  <si>
    <t xml:space="preserve">Río </t>
  </si>
  <si>
    <t>Longitud total (Km)</t>
  </si>
  <si>
    <t>Recorrido en Aragón</t>
  </si>
  <si>
    <t>Parcialmente</t>
  </si>
  <si>
    <t>Aguasvivas</t>
  </si>
  <si>
    <t>Totalmente</t>
  </si>
  <si>
    <t>Alcanadre</t>
  </si>
  <si>
    <t>Ara</t>
  </si>
  <si>
    <t>Aragón</t>
  </si>
  <si>
    <t>Arba de Luesia</t>
  </si>
  <si>
    <t>Cinca</t>
  </si>
  <si>
    <t>Ésera</t>
  </si>
  <si>
    <t>Gállego</t>
  </si>
  <si>
    <t>Guadalope</t>
  </si>
  <si>
    <t>Huecha</t>
  </si>
  <si>
    <t>Huerva</t>
  </si>
  <si>
    <t>Jalón</t>
  </si>
  <si>
    <t>Jiloca</t>
  </si>
  <si>
    <t>Martín</t>
  </si>
  <si>
    <t>Matarraña</t>
  </si>
  <si>
    <t>Noguera Ribagorzana</t>
  </si>
  <si>
    <t>Queiles</t>
  </si>
  <si>
    <t>Alfambra</t>
  </si>
  <si>
    <t>Cabriel</t>
  </si>
  <si>
    <t>Guadalaviar o Turia</t>
  </si>
  <si>
    <t>Mijares</t>
  </si>
  <si>
    <t>Gallo</t>
  </si>
  <si>
    <t xml:space="preserve">Provincia </t>
  </si>
  <si>
    <t xml:space="preserve">Municipio </t>
  </si>
  <si>
    <t>Denominación del punto de muestreo</t>
  </si>
  <si>
    <t xml:space="preserve">Huesca </t>
  </si>
  <si>
    <t>Bierge</t>
  </si>
  <si>
    <t>Río Alcanadre - Bierge</t>
  </si>
  <si>
    <t>Boltaña</t>
  </si>
  <si>
    <t xml:space="preserve">Río Ara- Boltaña </t>
  </si>
  <si>
    <t>Fiscal</t>
  </si>
  <si>
    <t>Río Ara - Fiscal</t>
  </si>
  <si>
    <t>La Puebla de Castro</t>
  </si>
  <si>
    <t xml:space="preserve">Embalse Joaquín Costa - La Puebla de Castro </t>
  </si>
  <si>
    <t>Puértolas</t>
  </si>
  <si>
    <t xml:space="preserve">Río Bellós - Puértolas </t>
  </si>
  <si>
    <t>Río Cinca - Puértolas</t>
  </si>
  <si>
    <t>Sallent de Gállego</t>
  </si>
  <si>
    <t>Embalse de Búbal - Sallent de Gállego</t>
  </si>
  <si>
    <t xml:space="preserve">Embalse de Lanuza - Sallent de Gállego </t>
  </si>
  <si>
    <t xml:space="preserve">Valle de Hecho </t>
  </si>
  <si>
    <t>Barranco río Aragón Subordan - Valle de Hecho</t>
  </si>
  <si>
    <t>Río Aragón Subordan - Valle de Hecho</t>
  </si>
  <si>
    <t>Río Subordan - Valle de Hecho</t>
  </si>
  <si>
    <t>Teruel</t>
  </si>
  <si>
    <t>Aguaviva</t>
  </si>
  <si>
    <t>Río Bergantes - Aguaviva</t>
  </si>
  <si>
    <t>Alcañiz</t>
  </si>
  <si>
    <t>Embalse Estanca de Alcañiz - Alcañiz</t>
  </si>
  <si>
    <t>Beceite</t>
  </si>
  <si>
    <t>Río Matarraña - Beceite</t>
  </si>
  <si>
    <t>Río Uldemo - Beceite</t>
  </si>
  <si>
    <t>Embalse Arquillo de San Blas - Teruel</t>
  </si>
  <si>
    <t>Valbona</t>
  </si>
  <si>
    <t>Embalse Valbona - Valbona</t>
  </si>
  <si>
    <t>Zaragoza</t>
  </si>
  <si>
    <t>Boquiñeni</t>
  </si>
  <si>
    <t>Embalse de La Loteta - Boquiñeni</t>
  </si>
  <si>
    <t>Caspe</t>
  </si>
  <si>
    <t>Embalse de Mequinenza - Caspe 01</t>
  </si>
  <si>
    <t>Embalse de Mequinenza - Caspe 02</t>
  </si>
  <si>
    <t>Ejea de los Caballeros</t>
  </si>
  <si>
    <t>Embalse de San Bartolomé - Ejea de los Caballeros</t>
  </si>
  <si>
    <t>Luceni</t>
  </si>
  <si>
    <t>Embalse de La Loteta - Luceni</t>
  </si>
  <si>
    <t>Cuenca</t>
  </si>
  <si>
    <t>Zona Sensible</t>
  </si>
  <si>
    <t>Provincia</t>
  </si>
  <si>
    <t>Embalse de Ardisa</t>
  </si>
  <si>
    <t>Huesca/Zaragoza</t>
  </si>
  <si>
    <t>Embalse de Caspe</t>
  </si>
  <si>
    <t>Embalse de Cueva Foradada</t>
  </si>
  <si>
    <t>Embalse de Estanca de Alcañiz</t>
  </si>
  <si>
    <t>Embalse de Mequinenza</t>
  </si>
  <si>
    <t>Embalse de Ribarroja</t>
  </si>
  <si>
    <t>Zaragoza/Lérida</t>
  </si>
  <si>
    <t>Embalse de La Tranquera</t>
  </si>
  <si>
    <t>Embalse de El Val</t>
  </si>
  <si>
    <t>Embalse de Yesa</t>
  </si>
  <si>
    <t>Huesca</t>
  </si>
  <si>
    <t>Río Arba de Luesia desde el río Arba de Riguel hasta su desembocadura en el río Ebro</t>
  </si>
  <si>
    <t>Embalse del Arquillo de San Blas</t>
  </si>
  <si>
    <t>Masa de agua</t>
  </si>
  <si>
    <t>Masa de agua subterránea</t>
  </si>
  <si>
    <t>Masa de agua superficial</t>
  </si>
  <si>
    <t>Términos municipales</t>
  </si>
  <si>
    <t>A</t>
  </si>
  <si>
    <t>Aluvial del Ebro</t>
  </si>
  <si>
    <t>Río Queiles</t>
  </si>
  <si>
    <t>Agón, Alagón, Alcalá de Ebro, Bisimbre, Boquiñeni, Cabañas de Ebro, Cadrete, Cuarte de Huerva, Los Fayos, Figueruelas, Fréscano, Fuentes de Ebro, Gallur, Grisén, La Joyosa, Luceni, Magallón, Mallén,  María de Huerva, Novallas, Novillas, Pastriz, Pedrola, Pina de Ebro, Pinseque, Pradilla de Ebro, La Puebla de Alfindén, Remolinos, Sobradiel, Tarazona, Tauste, Torres de Berrellén, Utebo, Villamayor de Gállego, Zaragoza</t>
  </si>
  <si>
    <t>B</t>
  </si>
  <si>
    <t>Arbas</t>
  </si>
  <si>
    <t>Río Arba de Luesia</t>
  </si>
  <si>
    <t>Biota, Ejea de los Caballeros</t>
  </si>
  <si>
    <t>C</t>
  </si>
  <si>
    <t>Saso de Bolea-Ayerbe
Hoya de Huesca
Sasos de Alcanadre</t>
  </si>
  <si>
    <t>Alcalá del Obispo, Alerre, Argavieso, Ayerbe, Banastás, Barbuñales, Berbegal, Bierge, La Sotonera, Chimillas, Laluenga, Laperdiguera, Lascellas-Ponzano, Loporzano, Loscorrales, Lupiñén-Ortilla, Novales, Peralta de Alcofea, Pertusa, Siétamo, Torres de Alcanadre, Huesca</t>
  </si>
  <si>
    <t>D</t>
  </si>
  <si>
    <t>Aluvial del Gállego</t>
  </si>
  <si>
    <t>Barranco de La Violada</t>
  </si>
  <si>
    <t>Gurrea de Gállego, San Mateo de Gállego, Villanueva de Gállego, Zuera</t>
  </si>
  <si>
    <t>E</t>
  </si>
  <si>
    <t>Litera Alta
Sinclinal de Graus</t>
  </si>
  <si>
    <t>Capella, Estadilla, Estopiñán del Castillo, Fonz, Graus, Lascuarre, La Puebla de Castro, Secastilla</t>
  </si>
  <si>
    <t>F</t>
  </si>
  <si>
    <t>Somontano del Moncayo</t>
  </si>
  <si>
    <t>Arándiga, Épila, Lucena de Jalón, Ricla, Salillas de Jalón</t>
  </si>
  <si>
    <t>G</t>
  </si>
  <si>
    <t>Campo de Cariñena</t>
  </si>
  <si>
    <t>Calatorao, Paniza</t>
  </si>
  <si>
    <t>H</t>
  </si>
  <si>
    <t>Pliocuaternario de Alfamén
Mioceno de Alfamén</t>
  </si>
  <si>
    <t>Alfamén, Almonacid de la Sierra, La Almunia de Doña Godina, Cariñena</t>
  </si>
  <si>
    <t>I</t>
  </si>
  <si>
    <t>Cubeta de Azuara
Campo de Belchite</t>
  </si>
  <si>
    <t>Almonacid de la Cuba, Azuara, Lagata, Letux, Samper del Salz</t>
  </si>
  <si>
    <t>J</t>
  </si>
  <si>
    <t>Huerva-Perejiles</t>
  </si>
  <si>
    <t>Río Huerva</t>
  </si>
  <si>
    <t>Báguena, Cerveruela, Langa del Castillo, Lechón, Mainar, Romanos, Torralbilla, Velilla de Jiloca, Villadoz, Villarreal de Huerva, Villarroya del Campo</t>
  </si>
  <si>
    <t>Zaragoza/Teruel</t>
  </si>
  <si>
    <t>K</t>
  </si>
  <si>
    <t>Gallocanta
Monreal - Calamocha</t>
  </si>
  <si>
    <t>Bello, Caminreal, Tornos, Torralba de los Sisones, Berrueco, Las Cuerlas, Gallocanta</t>
  </si>
  <si>
    <t>L</t>
  </si>
  <si>
    <t>Cella-Ojos de Monreal</t>
  </si>
  <si>
    <t>Alba, Monreal del Campo, Santa Eulalia, Singra, Torrelacárcel, Torremocha del Jiloca, Villafranca del Campo, Villarquemado</t>
  </si>
  <si>
    <t>M</t>
  </si>
  <si>
    <t>Cubeta de Oliete</t>
  </si>
  <si>
    <t>Alacón, Alloza, Andorra, Muniesa</t>
  </si>
  <si>
    <t>N</t>
  </si>
  <si>
    <t>Alto Maestrazgo</t>
  </si>
  <si>
    <t>Cantavieja, Mirambel, La Iglesuela del Cid, La Cuba</t>
  </si>
  <si>
    <t>O</t>
  </si>
  <si>
    <t>Aluvial del Cinca</t>
  </si>
  <si>
    <t xml:space="preserve">Barranco de la Valcuerna  </t>
  </si>
  <si>
    <t>Albalate de Cinca, Alcolea de Cinca, Ballobar, Candasnos, Castelflorite, Chalamera, Fraga, Ontiñena, Peñalba, San Miguel de Cinca, Sariñena, Sena, Valfarta, Villanueva de Sigena, La Almolda, Bujaraloz, Sastago</t>
  </si>
  <si>
    <t>P</t>
  </si>
  <si>
    <t>Puertos de Beceite</t>
  </si>
  <si>
    <t>Río Tastavins
Río Matarraña</t>
  </si>
  <si>
    <t>Beceite, Cretas, La Fresneda, Fuentespalda, Mazaleón, Monroyo, Peñarroya de Tastavins, La Portellada, Rafales, Torre del Compte, Valdetormo, Valderrobres, Fabara, Maella, Nonaspe</t>
  </si>
  <si>
    <t>Q</t>
  </si>
  <si>
    <t>Parámos de Alto Jalón</t>
  </si>
  <si>
    <t>Abanto, Cubel</t>
  </si>
  <si>
    <t>R</t>
  </si>
  <si>
    <t>Javalambre Occidental
Javalambre Oriental</t>
  </si>
  <si>
    <t>Corbalán, Sarrión</t>
  </si>
  <si>
    <t>S</t>
  </si>
  <si>
    <t>Barranco La Clamor Amarga</t>
  </si>
  <si>
    <t>Albelda, Alcampell, Altorricón, Belver de Cinca, Esplús, Osso de Cinca, Tamarite de Litera, Velilla de Cinca, Vencillón, Zaidín</t>
  </si>
  <si>
    <t>T</t>
  </si>
  <si>
    <t>Salada Grande o Laguna de Alcañiz</t>
  </si>
  <si>
    <t>Río Mezquin</t>
  </si>
  <si>
    <t>Alcañiz. Declaración parcial del municipio según capa sig oficial de ZV
Castelserás</t>
  </si>
  <si>
    <t>U</t>
  </si>
  <si>
    <t>Aliaga - Calanda</t>
  </si>
  <si>
    <t>Aguaviva, Bordón, Castellote, Las Parras de Castellote</t>
  </si>
  <si>
    <t>V</t>
  </si>
  <si>
    <t>Río Jalón</t>
  </si>
  <si>
    <t>Ariza, Cetina</t>
  </si>
  <si>
    <t>W</t>
  </si>
  <si>
    <t>Arquillo y Villel</t>
  </si>
  <si>
    <t>Rubiales, Villastar, Villel</t>
  </si>
  <si>
    <t>Nombre de la Reserva</t>
  </si>
  <si>
    <t>Longitud (km)</t>
  </si>
  <si>
    <t>Tipología</t>
  </si>
  <si>
    <t>Río Tajo</t>
  </si>
  <si>
    <t>Teruel / Cuenca</t>
  </si>
  <si>
    <t>Ríos de montaña mediterránea calcárea</t>
  </si>
  <si>
    <t>Río Mijares</t>
  </si>
  <si>
    <t xml:space="preserve">Teruel  </t>
  </si>
  <si>
    <t>Río Villahermosa</t>
  </si>
  <si>
    <t>Río Alfambra</t>
  </si>
  <si>
    <t>Río Guadalaviar</t>
  </si>
  <si>
    <t>Río Cabriel</t>
  </si>
  <si>
    <t>Rio Arba de Luesia en su cabecera</t>
  </si>
  <si>
    <t>Río Ulldemó en cabecera</t>
  </si>
  <si>
    <t>Río Estarrún en su cabecera</t>
  </si>
  <si>
    <t>Ríos de montaña húmeda calcárea</t>
  </si>
  <si>
    <t>Río Irués y afluente Garona en cabecera</t>
  </si>
  <si>
    <t>Ríos de alta montaña</t>
  </si>
  <si>
    <t>Río Vellós desde su nacimiento hasta el río Aso</t>
  </si>
  <si>
    <t>Río Ara desde su nacimiento hasta el río Arazas (incluye río Arazas)</t>
  </si>
  <si>
    <t>Río Matarraña desde su nacimiento hasta el azud del túnel del trasvase al embalse de Pena</t>
  </si>
  <si>
    <t>Teruel / Tarragona</t>
  </si>
  <si>
    <t>Río Noguera Ribagorzana desde su nacimiento hasta la cola del Embalse de Baserca (incluye río Bizberri)</t>
  </si>
  <si>
    <t>Huesca / Lleida</t>
  </si>
  <si>
    <t>Río Salenca desde su nacimiento hasta la cola del embalse de Baserca</t>
  </si>
  <si>
    <t>Río Vallibierna desde su nacimiento hasta su desembocadura en el río Ésera</t>
  </si>
  <si>
    <t>Río Isuala desde su nacimiento hasta su desembocadura en el río Alcanadre</t>
  </si>
  <si>
    <t>Río Veral desde la población de Ansó hasta el río Majones</t>
  </si>
  <si>
    <t>Río Ebrón</t>
  </si>
  <si>
    <t xml:space="preserve">Río Noguera  </t>
  </si>
  <si>
    <t>Municipios / Núcleos</t>
  </si>
  <si>
    <t>Actuación</t>
  </si>
  <si>
    <t>Caldearenas, Latre, Estallo, Anzanigo y Javierrelatre</t>
  </si>
  <si>
    <t>Asistencia técnica para la comprobación del estado del sistema de potabilización de varios municipios con toma en el río Gállego. Lote 1</t>
  </si>
  <si>
    <t>Santa Eulalia de Gállego, Morán, Biscarrués y Eres</t>
  </si>
  <si>
    <t>Asistencia técnica para la comprobación del estado del sistema de potabilización de varios municipios con toma en el río Gállego. Lote 2</t>
  </si>
  <si>
    <t>Ardisa y Casas de Esper</t>
  </si>
  <si>
    <t>Asistencia técnica para la comprobación del estado del sistema de potabilización de varios municipios con toma en el río Gállego. Lote 3</t>
  </si>
  <si>
    <t>Piedratajada y Marracos</t>
  </si>
  <si>
    <t>Asistencia técnica para la comprobación del estado del sistema de potabilización de varios municipios con toma en el río Gállego. Lote 4</t>
  </si>
  <si>
    <t>Municipio / núcleos</t>
  </si>
  <si>
    <t>Ardisa, casas de Esper, Santa Eulalia de Gállego y Morán</t>
  </si>
  <si>
    <t>Suministro para el cambio del carbón activo en los sistemas de potabilización de varios municipios con toma en el río Gállego. Lote 1</t>
  </si>
  <si>
    <t>Caldearenas, Latre, Estallo, Javierrelatre</t>
  </si>
  <si>
    <t>Suministro para el cambio del carbón activo en los sistemas de potabilización de varios municipios con toma en el río Gállego. Lote 2</t>
  </si>
  <si>
    <t>Suministro para el cambio del carbón activo en los sistemas de potabilización de varios municipios con toma en el río Gállego. Lote 3</t>
  </si>
  <si>
    <t>Biscarrués, Eres y Anzánigo</t>
  </si>
  <si>
    <t>Suministro para el cambio del carbón activo en los sistemas de potabilización de varios municipios con toma en el río Gállego. Lote 4</t>
  </si>
  <si>
    <t>Tipos de ayuda</t>
  </si>
  <si>
    <t>Importe de subvención 
Anualidad 2022 (€)</t>
  </si>
  <si>
    <t>Depuración 2018 (EELL Aragón)</t>
  </si>
  <si>
    <t>--</t>
  </si>
  <si>
    <t>Depuración 2019 (EELL Pirineos)</t>
  </si>
  <si>
    <t>Depuración 2020 (EELL Pirineos)</t>
  </si>
  <si>
    <t>Depuración 2021 (EELL Pirineos)</t>
  </si>
  <si>
    <t>Depuración 2022 (EELL Pirineos)</t>
  </si>
  <si>
    <t>FITE 2020 (EELL Teruel)</t>
  </si>
  <si>
    <t>FITE 2021 (EELL Teruel)</t>
  </si>
  <si>
    <t>Abastecimiento MRR (EELL Aragón)</t>
  </si>
  <si>
    <t xml:space="preserve">Anualidad </t>
  </si>
  <si>
    <t>Importe (€)</t>
  </si>
  <si>
    <t>Total</t>
  </si>
  <si>
    <t>Ayuntamiento beneficiario</t>
  </si>
  <si>
    <t>Objeto de la subvención</t>
  </si>
  <si>
    <t>Importe subvención (€)</t>
  </si>
  <si>
    <t>Bailo</t>
  </si>
  <si>
    <t>Construcción de la EDAR de Alastuey</t>
  </si>
  <si>
    <t>Construcción de la EDAR de Arbués</t>
  </si>
  <si>
    <t>Bisaurri</t>
  </si>
  <si>
    <t>Construcción de la EDAR de Gabás</t>
  </si>
  <si>
    <t>Canal de Berdún</t>
  </si>
  <si>
    <t>Construcción de la EDAR de Martes</t>
  </si>
  <si>
    <t>Fanlo</t>
  </si>
  <si>
    <t>Construcción de la EDAR de Fanlo</t>
  </si>
  <si>
    <t>Gistaín</t>
  </si>
  <si>
    <t>Construcción de la EDAR de Gistaín</t>
  </si>
  <si>
    <t>Jaca</t>
  </si>
  <si>
    <t>Construcción de la EDAR de Abay</t>
  </si>
  <si>
    <t>Construcción de la EDAR de Guasillo</t>
  </si>
  <si>
    <t>Plan</t>
  </si>
  <si>
    <t>Construcción de la EDAR de Plan</t>
  </si>
  <si>
    <t>Pueyo de Araguás, El</t>
  </si>
  <si>
    <t>Construcción de la EDAR de Los Molinos</t>
  </si>
  <si>
    <t>Construcción de la EDAR de Oncins</t>
  </si>
  <si>
    <t>Sabiñánigo</t>
  </si>
  <si>
    <t>Construcción de la EDAR de Arguisal</t>
  </si>
  <si>
    <t>Construcción de la EDAR de Larrés</t>
  </si>
  <si>
    <t>Ejercicio</t>
  </si>
  <si>
    <t>Línea 1</t>
  </si>
  <si>
    <t>Línea 2</t>
  </si>
  <si>
    <t>-</t>
  </si>
  <si>
    <t>Importe subvención</t>
  </si>
  <si>
    <t>Belmonte de San José</t>
  </si>
  <si>
    <t>Redacción del Proyecto de la EDAR de Belmonte de San José</t>
  </si>
  <si>
    <t>Burbáguena</t>
  </si>
  <si>
    <t>Redacción del Proyecto de la EDAR de Burbáguena</t>
  </si>
  <si>
    <t>Calomarde</t>
  </si>
  <si>
    <t>Redacción del Proyecto de la EDAR de Calomarde</t>
  </si>
  <si>
    <t>Castelnou</t>
  </si>
  <si>
    <t>Redacción del Proyecto de la EDAR de Castelnou</t>
  </si>
  <si>
    <t>Ferreruela de Huerva</t>
  </si>
  <si>
    <t>Redacción del Proyecto de la EDAR de Ferreruela de Huerva</t>
  </si>
  <si>
    <t>Frías de Albarracín</t>
  </si>
  <si>
    <t>Redacción del Proyecto de la EDAR de Frías de Albarracín</t>
  </si>
  <si>
    <t>Guadalaviar</t>
  </si>
  <si>
    <t>Redacción del Proyecto de la EDAR de Guadalaviar</t>
  </si>
  <si>
    <t>Olba</t>
  </si>
  <si>
    <t>Redacción del Proyecto de la EDAR de Los Ramones, La Tosca y Los Pertegaces</t>
  </si>
  <si>
    <t>Puertomingalvo</t>
  </si>
  <si>
    <t>Redacción del Proyecto de la EDAR de Puertomingalvo</t>
  </si>
  <si>
    <t>Royuela</t>
  </si>
  <si>
    <t>Redacción del Proyecto de la EDAR de Royuela</t>
  </si>
  <si>
    <t>Torre del Compte</t>
  </si>
  <si>
    <t>Redacción del Proyecto de la EDAR de Torre del Compte</t>
  </si>
  <si>
    <t>Torrevelilla</t>
  </si>
  <si>
    <t>Redacción del Proyecto de la EDAR de Torrevelilla</t>
  </si>
  <si>
    <t>Utrillas</t>
  </si>
  <si>
    <t>Conexión de la red de saneamiento de la Barriada Obrera del Sur con la EDAR de Utrillas</t>
  </si>
  <si>
    <t>La Codoñera</t>
  </si>
  <si>
    <t>Construcción de la EDAR de La Codoñera</t>
  </si>
  <si>
    <t>Impulsión de aguas residuales de Villaspesa a EDAR Teruel</t>
  </si>
  <si>
    <t>La Portellada</t>
  </si>
  <si>
    <t>Construcción de la EDAR de La Portellada</t>
  </si>
  <si>
    <t>Fuentes Claras</t>
  </si>
  <si>
    <t>Aislamiento de la red de saneamiento frente a aguas limpias</t>
  </si>
  <si>
    <t>Línea 1 (€)</t>
  </si>
  <si>
    <t>Línea 2 (€)</t>
  </si>
  <si>
    <t>Total (€)</t>
  </si>
  <si>
    <t>Línea 2  (€)</t>
  </si>
  <si>
    <t>Benabarre</t>
  </si>
  <si>
    <t>Reparación red distribución abastecimiento y reposición pavimentación varias calles en benabarre</t>
  </si>
  <si>
    <t>Grañen</t>
  </si>
  <si>
    <t>Proyecto montesusín impermeabilización</t>
  </si>
  <si>
    <t>Andorra</t>
  </si>
  <si>
    <t>Renovación de redes de distribución de agua potable en casco urbano e impermeabilización de depósito</t>
  </si>
  <si>
    <t>San Agustin</t>
  </si>
  <si>
    <t>Sustitución de redes de agua en el núcleo urbano</t>
  </si>
  <si>
    <t>Gelsa</t>
  </si>
  <si>
    <t>Mejora de la red de abastecimiento municipal para reducir las pérdidas de agua</t>
  </si>
  <si>
    <t>Villamayor de Gállego</t>
  </si>
  <si>
    <t>Mejora de la red de abastecimiento de agua en la travesía de villamayor de gállego</t>
  </si>
  <si>
    <t>Fraga</t>
  </si>
  <si>
    <t>Proyecto renovación de tubería de abastecimiento en fraga (huesca)</t>
  </si>
  <si>
    <t>Fayón</t>
  </si>
  <si>
    <t>Mejora red de distribución de agua de fayón</t>
  </si>
  <si>
    <t>Mainar</t>
  </si>
  <si>
    <t>Sustitución de redes de abastecimiento y vertido y pavimentación de calles en mainar, 8ª fase</t>
  </si>
  <si>
    <t>Gurrea de Gállego</t>
  </si>
  <si>
    <t>Sustitución de tubería de agua potable de gurrea de gállego</t>
  </si>
  <si>
    <t>Sustitución de 1.040 m de red de distribución de agua potable del núcleo urbano de beceite</t>
  </si>
  <si>
    <t>Gea de albarracin</t>
  </si>
  <si>
    <t>Renovación traida agua a núcleo urbano en gea de albarracín</t>
  </si>
  <si>
    <t>Alba</t>
  </si>
  <si>
    <t>Mejora redes abastecimiento</t>
  </si>
  <si>
    <t>La almunia de doña godina</t>
  </si>
  <si>
    <t>Renovación de redes generales de abastecimiento y saneamiento y repavimentación de la calle la paz</t>
  </si>
  <si>
    <t>El vallecillo</t>
  </si>
  <si>
    <t>Renovación red de abastecimiento de agua en tramos afectados por averías</t>
  </si>
  <si>
    <t>Renovación y mejora red abastecimiento del pueblo de barós para conseguir  disminución de perdidas</t>
  </si>
  <si>
    <t>Vera de moncayo</t>
  </si>
  <si>
    <t>Sustitución de tubería</t>
  </si>
  <si>
    <t>Arguis</t>
  </si>
  <si>
    <t>Renovacion de tuberia de abastecimiento en arguis (huesca)</t>
  </si>
  <si>
    <t>Paracuellos de jiloca</t>
  </si>
  <si>
    <t>Renovación de la red de abastecimiento de la avenida de valencia</t>
  </si>
  <si>
    <t>Villel</t>
  </si>
  <si>
    <t>Renovación red de abastecimiento  en la  c/rosario  villel (teruel)</t>
  </si>
  <si>
    <t>Vicien</t>
  </si>
  <si>
    <t xml:space="preserve">“proyecto de renovación y mejora de la red de abastecimiento para disminuir las pérdidas de agua </t>
  </si>
  <si>
    <t>Castejon de valdejasa</t>
  </si>
  <si>
    <t>Mejora de red de abastecimiento</t>
  </si>
  <si>
    <t>Ricla</t>
  </si>
  <si>
    <t>Renovación de redes en albutea, lumbrarias y barranco santo</t>
  </si>
  <si>
    <t>Barbastro</t>
  </si>
  <si>
    <t>Reforma redes de agua para evitar pérdidas en barbastro</t>
  </si>
  <si>
    <t>Valjunquera</t>
  </si>
  <si>
    <t>Sustitución de la tubería de fibrocemento dn70 de la red de distribución de agua potable de la c/hos</t>
  </si>
  <si>
    <t>Sobradiel</t>
  </si>
  <si>
    <t>Renovacion de camara de llaves de deposito de distribucion de sobradiel</t>
  </si>
  <si>
    <t>Visiedo</t>
  </si>
  <si>
    <t>Renovación parcial de redes de abastecimiento y saneamiento- fase iv</t>
  </si>
  <si>
    <t>Tarazona</t>
  </si>
  <si>
    <t>Renovación tramo de tubería de suministro de agua a tarazona,tramo de conducción los fayos-tarazona</t>
  </si>
  <si>
    <t>Orihuela del tremedal</t>
  </si>
  <si>
    <t>Renovación red abastecimiento de agua en tramos afectados por averías e impermeabilización depósito</t>
  </si>
  <si>
    <t>Alhama de aragon</t>
  </si>
  <si>
    <t>Renovación de tuberías en avda. Aragón</t>
  </si>
  <si>
    <t>Importe de subvención 
Anualidad 2022</t>
  </si>
  <si>
    <t>Planes y equipos 2022 (EELL riesgo inundación)</t>
  </si>
  <si>
    <t>Limpieza y acondicionamiento riberas 2021-2022 (EELL riesgo inundación)</t>
  </si>
  <si>
    <t>Limpieza y acondicionamiento riberas 2022-2023 (EELL riesgo inundación)</t>
  </si>
  <si>
    <t xml:space="preserve">Tabla 1.2.19. Convocatoria para redacción de planes municipales de actuación ante riesgos de inundación y la adquisición de equipos y medios materiales de protección, año 2022. </t>
  </si>
  <si>
    <t>Línea subvención</t>
  </si>
  <si>
    <t>Redacción del "Plan municipal de actuación ante el riesgo de inundación"</t>
  </si>
  <si>
    <t>La Almunia de Doña Godina</t>
  </si>
  <si>
    <t>Uncastillo</t>
  </si>
  <si>
    <t>Aniñon</t>
  </si>
  <si>
    <t>Ballobar</t>
  </si>
  <si>
    <t>El grado</t>
  </si>
  <si>
    <t>Villareal de Huerva</t>
  </si>
  <si>
    <t>Labuerda</t>
  </si>
  <si>
    <t>Novillas</t>
  </si>
  <si>
    <t>Adquisición de maquinaria de limpieza y saneamiento</t>
  </si>
  <si>
    <t>Pastriz</t>
  </si>
  <si>
    <t>Adquisición de material como equipo de protección frente a inundaciones</t>
  </si>
  <si>
    <t>Fuentes de Ebro</t>
  </si>
  <si>
    <t>Instalación de megafonía</t>
  </si>
  <si>
    <t>Inspección de la obra de drenaje del alcabon</t>
  </si>
  <si>
    <t>Pina de Ebro</t>
  </si>
  <si>
    <t>Equipamiento medios y transporte y lugares de albergue y almacenamiento</t>
  </si>
  <si>
    <t>Aínsa-Sobrarbe</t>
  </si>
  <si>
    <t>Adquisición de bienes y equipos</t>
  </si>
  <si>
    <t>Alcalá de Ebro</t>
  </si>
  <si>
    <t>Estudio y control del entorno de una zona aneja a la mota afectada por simas</t>
  </si>
  <si>
    <t>Línea 1: Fomento de la aprobación de planes de actuación municipal ante riesgos de inundación.</t>
  </si>
  <si>
    <t>Línea 2: adquisición de equipos, medios materiales y elementos básicos de protección y seguridad ante riesgos de inundación.</t>
  </si>
  <si>
    <t>Tabla 1.2‑20: Relación de beneficiarios de la convocatoria para actuaciones preventivas de la peligrosidad por inundación en terrenos de titularidad municipal. 2022-2023</t>
  </si>
  <si>
    <t>Importe 2022</t>
  </si>
  <si>
    <t>Importe 2023</t>
  </si>
  <si>
    <t>TOTAL</t>
  </si>
  <si>
    <t>Pradilla de Ebro</t>
  </si>
  <si>
    <t>Trabajos de tala, poda y desbroce de árboles y arbustos en el tramo ribereño de Pradilla de Ebro</t>
  </si>
  <si>
    <t>Limpieza, desbroce y plantación en zonas próximas al cauce del río ebro</t>
  </si>
  <si>
    <t>Quinto</t>
  </si>
  <si>
    <t>Trabajos de mejora de la vegetación autóctona ante las crecidas del Ebro en Quinto</t>
  </si>
  <si>
    <t>Daroca</t>
  </si>
  <si>
    <t>Recorrido rio Molinar entorno espacio público, zona verde tras harinera.</t>
  </si>
  <si>
    <t>Mantenimiento de ramales (curage) y mantenimiento canal de slálom</t>
  </si>
  <si>
    <t>Ainsa-Sobrarbe</t>
  </si>
  <si>
    <t>Ejecución de muro de contención de aguas y disposición de barrera de protección ante caídas en aparcamiento / mercadillo de Aínsa (fase II).</t>
  </si>
  <si>
    <t>Ayuntamiento de Osera</t>
  </si>
  <si>
    <t>Corte y limpieza del cauce en parcela 9011 del polígono 9</t>
  </si>
  <si>
    <t>Limpieza del tramo ribereño del río ebro a su paso por Alcalá de Ebro</t>
  </si>
  <si>
    <t>Cabañas de Ebro</t>
  </si>
  <si>
    <t>Limpieza y desbroce mota Ronda Ebro</t>
  </si>
  <si>
    <t>Gestión de riesgo de inundación en tramos urbanos de los ríos Arba</t>
  </si>
  <si>
    <t>Limpieza y acondicionamiento bajo el "Puente el Cubo", en el término municipal de Teruel</t>
  </si>
  <si>
    <t>Acondicionamiento y reparación de los azudes del rio Guadalope en Alcañiz</t>
  </si>
  <si>
    <t>Velilla de Cinca</t>
  </si>
  <si>
    <t>Actuaciones y trabajos de limpieza selectiva para la prevención de los peligros y riesgos de inundación</t>
  </si>
  <si>
    <t>Aniñón</t>
  </si>
  <si>
    <t>Diversas actuaciones en cuatro tramos de barrancos para reduccion riesgos derivados de inundacion</t>
  </si>
  <si>
    <t>Villanúa</t>
  </si>
  <si>
    <t>Actuación preventiva de la peligrosidad por inundación en “Barranco de Lierde"</t>
  </si>
  <si>
    <t>Habitantes reales</t>
  </si>
  <si>
    <t>Tratamiento</t>
  </si>
  <si>
    <t>Nº nucleos pendientes</t>
  </si>
  <si>
    <t>0-9 habitantes</t>
  </si>
  <si>
    <t>En análisis</t>
  </si>
  <si>
    <t>10-19 habitantes</t>
  </si>
  <si>
    <t>reja+fosa</t>
  </si>
  <si>
    <t>20-29 habitantes</t>
  </si>
  <si>
    <t>reja + imhoff</t>
  </si>
  <si>
    <t>30-69 habitantes</t>
  </si>
  <si>
    <t>Imhoff + lecho</t>
  </si>
  <si>
    <t>&gt; 70 habitantes</t>
  </si>
  <si>
    <t>T secundario</t>
  </si>
  <si>
    <t xml:space="preserve">Situación </t>
  </si>
  <si>
    <t>Núcleos de población</t>
  </si>
  <si>
    <t>en servicio</t>
  </si>
  <si>
    <t>en subvencion</t>
  </si>
  <si>
    <t>en obra</t>
  </si>
  <si>
    <t>en licitación</t>
  </si>
  <si>
    <t xml:space="preserve">Tratamiento (hab. equivalentes) </t>
  </si>
  <si>
    <t>Población (habitantes) con EDAR en 2022</t>
  </si>
  <si>
    <t>Porcentaje de habitantes con EDAR en 2022</t>
  </si>
  <si>
    <t>Total Aragón</t>
  </si>
  <si>
    <t>Tratamiento (hab. Equivalentes)  en el año 2022</t>
  </si>
  <si>
    <t>Comarca</t>
  </si>
  <si>
    <t>Denominación EDAR</t>
  </si>
  <si>
    <t>Núcleos conectados a la EDAR</t>
  </si>
  <si>
    <t>Capacidad de tratamiento (Habitantes equivalentes *)</t>
  </si>
  <si>
    <t>Tipo de tratamiento</t>
  </si>
  <si>
    <t>Administración gestora</t>
  </si>
  <si>
    <t>Alto Gállego</t>
  </si>
  <si>
    <t>Acumuer</t>
  </si>
  <si>
    <t>Aireación prolongada</t>
  </si>
  <si>
    <t>IAA</t>
  </si>
  <si>
    <t>Aso de Sobremonte</t>
  </si>
  <si>
    <t>Biescas</t>
  </si>
  <si>
    <t xml:space="preserve">Biescas y Gavín </t>
  </si>
  <si>
    <t>Escuer</t>
  </si>
  <si>
    <t>Oliván</t>
  </si>
  <si>
    <t>Lechos bacterianos</t>
  </si>
  <si>
    <t>Orós Alto</t>
  </si>
  <si>
    <t>Orós Bajo</t>
  </si>
  <si>
    <t>Yosa de Sobremonte</t>
  </si>
  <si>
    <t>Hoz de Jaca</t>
  </si>
  <si>
    <t>Javierre del Obispo</t>
  </si>
  <si>
    <t>Lárrede</t>
  </si>
  <si>
    <t>Osán</t>
  </si>
  <si>
    <t>Sabiñánigo y Latas</t>
  </si>
  <si>
    <t>Senegüé</t>
  </si>
  <si>
    <t>Sobás</t>
  </si>
  <si>
    <t>Yebra de Basa</t>
  </si>
  <si>
    <t>Yésero</t>
  </si>
  <si>
    <t>Bajo Cinca / Baix Cinca</t>
  </si>
  <si>
    <t>Belver de Cinca</t>
  </si>
  <si>
    <t>Candasnos</t>
  </si>
  <si>
    <t>Biodiscos</t>
  </si>
  <si>
    <t>Chalamera</t>
  </si>
  <si>
    <t>Ayuntamiento</t>
  </si>
  <si>
    <t>Miralsot</t>
  </si>
  <si>
    <t xml:space="preserve">Aireación prolongada </t>
  </si>
  <si>
    <t>Ontiñena</t>
  </si>
  <si>
    <t>Osso de Cinca</t>
  </si>
  <si>
    <t>Torrente de Cinca</t>
  </si>
  <si>
    <t>Zaidín</t>
  </si>
  <si>
    <t>Cinca Medio</t>
  </si>
  <si>
    <t>Albalate de Cinca</t>
  </si>
  <si>
    <t>Alcolea de Cinca</t>
  </si>
  <si>
    <t>Almunia de San Juan</t>
  </si>
  <si>
    <t>La Almunia de San Juan</t>
  </si>
  <si>
    <t>Binaced</t>
  </si>
  <si>
    <t>Fonz</t>
  </si>
  <si>
    <t>Monzón</t>
  </si>
  <si>
    <t>Pomar de Cinca</t>
  </si>
  <si>
    <t>Hoya de Huesca</t>
  </si>
  <si>
    <t>Almudévar</t>
  </si>
  <si>
    <t>Angüés</t>
  </si>
  <si>
    <t>Ayerbe</t>
  </si>
  <si>
    <t>Chimillas</t>
  </si>
  <si>
    <t xml:space="preserve">Gurrea de Gállego y El Temple </t>
  </si>
  <si>
    <t>Huesca y Monflorite</t>
  </si>
  <si>
    <t>Fangos activados + dig anaerobia</t>
  </si>
  <si>
    <t>Yéqueda</t>
  </si>
  <si>
    <t>Nocito</t>
  </si>
  <si>
    <t>Humedal artificial</t>
  </si>
  <si>
    <t>Peña Estación (La)</t>
  </si>
  <si>
    <t>Riglos</t>
  </si>
  <si>
    <t>Siétamo</t>
  </si>
  <si>
    <t>Tierz</t>
  </si>
  <si>
    <t>Bolea</t>
  </si>
  <si>
    <t xml:space="preserve">Bolea </t>
  </si>
  <si>
    <t>La Jacetania</t>
  </si>
  <si>
    <t>Abena</t>
  </si>
  <si>
    <t>Molino de Aratorés</t>
  </si>
  <si>
    <t>Fosa + Filtro biológico</t>
  </si>
  <si>
    <t>Binué</t>
  </si>
  <si>
    <t xml:space="preserve">Jaca </t>
  </si>
  <si>
    <t>Navasilla</t>
  </si>
  <si>
    <t>La Litera / La Llitera</t>
  </si>
  <si>
    <t>Altorricón</t>
  </si>
  <si>
    <t>Binéfar</t>
  </si>
  <si>
    <t xml:space="preserve">Binéfar </t>
  </si>
  <si>
    <t>Castillonroy</t>
  </si>
  <si>
    <t>Esplús</t>
  </si>
  <si>
    <t>San Esteban de Litera</t>
  </si>
  <si>
    <t>Tamarite de Litera</t>
  </si>
  <si>
    <t xml:space="preserve">Albelda, Alcampell y Tamarite de Litera </t>
  </si>
  <si>
    <t xml:space="preserve"> Ribagorza</t>
  </si>
  <si>
    <t>Campo</t>
  </si>
  <si>
    <t>Castejón de Sos</t>
  </si>
  <si>
    <t>Castejón de Sos y El Run</t>
  </si>
  <si>
    <t>Estopiñán del Castillo</t>
  </si>
  <si>
    <t>Estopiñán</t>
  </si>
  <si>
    <t>Doble etapa</t>
  </si>
  <si>
    <t>Graus</t>
  </si>
  <si>
    <t>Lascuarre</t>
  </si>
  <si>
    <t>Perarrúa</t>
  </si>
  <si>
    <t>Doble etapa + dig aerobia</t>
  </si>
  <si>
    <t>Puebla de Castro (La)</t>
  </si>
  <si>
    <t>La Puebla de Castro y urbanización Lago de Barasona</t>
  </si>
  <si>
    <t>Puente de Montañana</t>
  </si>
  <si>
    <t>Sahún</t>
  </si>
  <si>
    <t>Secastilla</t>
  </si>
  <si>
    <t>Los Monegros</t>
  </si>
  <si>
    <t>Castejón de Monegros</t>
  </si>
  <si>
    <t>Castelflorite</t>
  </si>
  <si>
    <t>Grañén</t>
  </si>
  <si>
    <t>Lalueza</t>
  </si>
  <si>
    <t>Lanaja</t>
  </si>
  <si>
    <t>Peñalba</t>
  </si>
  <si>
    <t>Robres</t>
  </si>
  <si>
    <t>Sariñena</t>
  </si>
  <si>
    <t>Tardienta</t>
  </si>
  <si>
    <t>Villanueva de Sigena</t>
  </si>
  <si>
    <t xml:space="preserve">Villanueva de Sigena y Sena </t>
  </si>
  <si>
    <t>Sobrarbe</t>
  </si>
  <si>
    <t>Banastón Las Cambras</t>
  </si>
  <si>
    <t>Banastón</t>
  </si>
  <si>
    <t>Banastón La Iglesia</t>
  </si>
  <si>
    <t>Banastón Usana</t>
  </si>
  <si>
    <t>Somontano de Barbastro</t>
  </si>
  <si>
    <t>Berbegal</t>
  </si>
  <si>
    <t>Rodellar</t>
  </si>
  <si>
    <t>La Honguera - Rodellar</t>
  </si>
  <si>
    <t>Estada</t>
  </si>
  <si>
    <t>Estadilla</t>
  </si>
  <si>
    <t>Grado (El)</t>
  </si>
  <si>
    <t>El Grado y urbanización El Tozal</t>
  </si>
  <si>
    <t>Peralta de Alcofea</t>
  </si>
  <si>
    <t>Salas</t>
  </si>
  <si>
    <t>Salas Altas y Salas Bajas</t>
  </si>
  <si>
    <t>(*) Habitantes equivalentes de diseño de la EDAR (Estimación de la carga contaminante)</t>
  </si>
  <si>
    <t>Andorra-Sierra de Arcos</t>
  </si>
  <si>
    <t>Alacón</t>
  </si>
  <si>
    <t>Alloza</t>
  </si>
  <si>
    <t>Ariño</t>
  </si>
  <si>
    <t>Lagunaje aireado</t>
  </si>
  <si>
    <t>Estercuel</t>
  </si>
  <si>
    <t>Gargallo</t>
  </si>
  <si>
    <t>Oliete</t>
  </si>
  <si>
    <t>Bajo Aragón</t>
  </si>
  <si>
    <t>Alcorisa</t>
  </si>
  <si>
    <t>Calanda</t>
  </si>
  <si>
    <t>Castelserás</t>
  </si>
  <si>
    <t>Mas de las Matas</t>
  </si>
  <si>
    <t>Torrecilla de Alcañiz</t>
  </si>
  <si>
    <t>Bajo Martín</t>
  </si>
  <si>
    <t>Albalate del Arzobispo</t>
  </si>
  <si>
    <t>Puebla de Híjar (La)</t>
  </si>
  <si>
    <t>La Puebla de Híjar y barrio La Estación</t>
  </si>
  <si>
    <t>Samper de Calanda</t>
  </si>
  <si>
    <t xml:space="preserve">Samper de Calanda, Híjar y Urrea de Gaén </t>
  </si>
  <si>
    <t>Comunidad de Teruel</t>
  </si>
  <si>
    <t xml:space="preserve">Alba y Santa Eulalia </t>
  </si>
  <si>
    <t>Cedrillas</t>
  </si>
  <si>
    <t>Celadas</t>
  </si>
  <si>
    <t xml:space="preserve">Celadas </t>
  </si>
  <si>
    <t>Cella</t>
  </si>
  <si>
    <t>Cuevas Labradas</t>
  </si>
  <si>
    <t>Peralejos</t>
  </si>
  <si>
    <t>Perales del Alfambra</t>
  </si>
  <si>
    <t>Teruel - Aldehuela 1</t>
  </si>
  <si>
    <t>Aldehuela 1</t>
  </si>
  <si>
    <t>Teruel - Aldehuela 2</t>
  </si>
  <si>
    <t>Aldehuela 2</t>
  </si>
  <si>
    <t>Teruel - Concud</t>
  </si>
  <si>
    <t>Concud</t>
  </si>
  <si>
    <t>Teruel - San Blas</t>
  </si>
  <si>
    <t>San Blas</t>
  </si>
  <si>
    <t>Teruel - Villalba Baja</t>
  </si>
  <si>
    <t>Villalba Baja</t>
  </si>
  <si>
    <t>Villarquemado</t>
  </si>
  <si>
    <t>Villastar</t>
  </si>
  <si>
    <t>Cuencas Mineras</t>
  </si>
  <si>
    <t>Aliaga</t>
  </si>
  <si>
    <t>Castel de Cabra</t>
  </si>
  <si>
    <t>Escucha</t>
  </si>
  <si>
    <t>Hoz de la Vieja (La)</t>
  </si>
  <si>
    <t>Hoz de la Vieja</t>
  </si>
  <si>
    <t>Martín del Río</t>
  </si>
  <si>
    <t>Mezquita de Jarque</t>
  </si>
  <si>
    <t>Montalbán</t>
  </si>
  <si>
    <t>Muniesa</t>
  </si>
  <si>
    <t>Peñarroyas</t>
  </si>
  <si>
    <t>Gúdar-Javalambre</t>
  </si>
  <si>
    <t>Albentosa - Venta del Aire</t>
  </si>
  <si>
    <t>Albentosa-Venta del Aire</t>
  </si>
  <si>
    <t>Alcalá de la Selva</t>
  </si>
  <si>
    <t>Alcalá de la Selva y Virgen de la Vega</t>
  </si>
  <si>
    <t>Manzanera</t>
  </si>
  <si>
    <t xml:space="preserve">Manzanera y Los Cerezos </t>
  </si>
  <si>
    <t>Mora de Rubielos</t>
  </si>
  <si>
    <t>Mosqueruela</t>
  </si>
  <si>
    <t>Puebla de Valverde (La)</t>
  </si>
  <si>
    <t>La Puebla de Valverde</t>
  </si>
  <si>
    <t>Rubielos de Mora</t>
  </si>
  <si>
    <t>Sarrión</t>
  </si>
  <si>
    <t>Báguena</t>
  </si>
  <si>
    <t xml:space="preserve">Báguena y San Martin del Río </t>
  </si>
  <si>
    <t>Bello</t>
  </si>
  <si>
    <t>Calamocha</t>
  </si>
  <si>
    <t xml:space="preserve">Fuentes Claras, Caminreal y Torrijo del Campo </t>
  </si>
  <si>
    <t>Lechago</t>
  </si>
  <si>
    <t>Loscos</t>
  </si>
  <si>
    <t>Luco de Jiloca</t>
  </si>
  <si>
    <t>Monreal del Campo</t>
  </si>
  <si>
    <t>Navarrete del Río</t>
  </si>
  <si>
    <t>Ojos Negros</t>
  </si>
  <si>
    <t>Tornos</t>
  </si>
  <si>
    <t>Villafranca del Campo</t>
  </si>
  <si>
    <t>Maestrazgo</t>
  </si>
  <si>
    <t>Castellote</t>
  </si>
  <si>
    <t>Matarraña / Matarranya</t>
  </si>
  <si>
    <t>Calaceite</t>
  </si>
  <si>
    <t>Cretas</t>
  </si>
  <si>
    <t>Fresneda (La)</t>
  </si>
  <si>
    <t>La Fresneda</t>
  </si>
  <si>
    <t>Mazaleón</t>
  </si>
  <si>
    <t>Peñarroya de Tastavins</t>
  </si>
  <si>
    <t>Valderrobres</t>
  </si>
  <si>
    <t>Sierra de Albarracín</t>
  </si>
  <si>
    <t>Albarracín</t>
  </si>
  <si>
    <t>Bronchales</t>
  </si>
  <si>
    <t>Gea de Albarracín</t>
  </si>
  <si>
    <t>Griegos</t>
  </si>
  <si>
    <t>Orihuela del Tremedal</t>
  </si>
  <si>
    <t>Ródenas</t>
  </si>
  <si>
    <t>Valdecuenca</t>
  </si>
  <si>
    <t>Villar del Cobo</t>
  </si>
  <si>
    <t>Aranda</t>
  </si>
  <si>
    <t>Brea de Aragón</t>
  </si>
  <si>
    <t xml:space="preserve">Brea de Aragón, Illueca, Gotor y Jarque </t>
  </si>
  <si>
    <t>Bajo Aragón-Caspe / Baix Aragó-Casp</t>
  </si>
  <si>
    <t>Chiprana</t>
  </si>
  <si>
    <t>Fabara</t>
  </si>
  <si>
    <t>Maella</t>
  </si>
  <si>
    <t>Mequinenza</t>
  </si>
  <si>
    <t>Campo de Belchite</t>
  </si>
  <si>
    <t>Azuara</t>
  </si>
  <si>
    <t>Belchite</t>
  </si>
  <si>
    <t>Lécera</t>
  </si>
  <si>
    <t>Moneva</t>
  </si>
  <si>
    <t>Campo de Borja</t>
  </si>
  <si>
    <t>Borja</t>
  </si>
  <si>
    <t xml:space="preserve">Borja, Ainzón y Maleján </t>
  </si>
  <si>
    <t>Aireación prolongada + terciario</t>
  </si>
  <si>
    <t>Bureta</t>
  </si>
  <si>
    <t>Fuendejalón</t>
  </si>
  <si>
    <t>Magallón</t>
  </si>
  <si>
    <t xml:space="preserve">Magallón </t>
  </si>
  <si>
    <t>Mallén</t>
  </si>
  <si>
    <t xml:space="preserve">Mallén </t>
  </si>
  <si>
    <t>Alfamén</t>
  </si>
  <si>
    <t>Cariñena</t>
  </si>
  <si>
    <t>Cariñena, Aguarón y Paniza</t>
  </si>
  <si>
    <t>Doble etapa + estabilización</t>
  </si>
  <si>
    <t>Longares</t>
  </si>
  <si>
    <t>Villanueva de Huerva</t>
  </si>
  <si>
    <t xml:space="preserve">Villanueva de Huerva </t>
  </si>
  <si>
    <t>Campo de Daroca</t>
  </si>
  <si>
    <t>Herrera de los Navarros</t>
  </si>
  <si>
    <t>Used</t>
  </si>
  <si>
    <t>Central</t>
  </si>
  <si>
    <t>Zaragoza - Alfocea</t>
  </si>
  <si>
    <t>Alfocea</t>
  </si>
  <si>
    <t>Burgo de Ebro (El)</t>
  </si>
  <si>
    <t xml:space="preserve">El Burgo de Ebro y urbanización Virgen de la Columna </t>
  </si>
  <si>
    <t>Cuarte de Huerva, Botorrita, Cadrete, María de Huerva, Mezalocha, Mozota y Muel</t>
  </si>
  <si>
    <t>Jaulín</t>
  </si>
  <si>
    <t>Mediana de Aragón</t>
  </si>
  <si>
    <t>Ontinar de Salz</t>
  </si>
  <si>
    <t xml:space="preserve">Ontinar de Salz </t>
  </si>
  <si>
    <t>Osera de Ebro</t>
  </si>
  <si>
    <t>PLAZA</t>
  </si>
  <si>
    <t>PLAZA y La Muela polígonos</t>
  </si>
  <si>
    <t>San Mateo de Gállego</t>
  </si>
  <si>
    <t xml:space="preserve">San Mateo de Gállego y Zuera </t>
  </si>
  <si>
    <t>Utebo</t>
  </si>
  <si>
    <t>La Joyosa, Pinseque, Sobradiel, Torres de Berrellén, Utebo, La Joyosa, Marlofa, Casetas, Garrapinillos y Villarrapa</t>
  </si>
  <si>
    <t>Villafranca de Ebro</t>
  </si>
  <si>
    <t xml:space="preserve">Villafranca de Ebro, Alfajarín y Nuez de Ebro </t>
  </si>
  <si>
    <t>Villanueva de Gállego</t>
  </si>
  <si>
    <t>Zaragoza - Almozara</t>
  </si>
  <si>
    <t>Zaragoza, Monzalbarba, Venta del Olivar, Utebo</t>
  </si>
  <si>
    <t>Zaragoza - Cartuja</t>
  </si>
  <si>
    <t>Zaragoza, Juslibol, La Cartuja Baja, La Puebla de Alfindén, Montañana, Movera, Pastriz, San Gregorio, San Juan de Mozarrifar, Villamayor de Gállego</t>
  </si>
  <si>
    <t>Fangos activados + incineración</t>
  </si>
  <si>
    <t>Cinco Villas</t>
  </si>
  <si>
    <t>Ejea - Bárdenas</t>
  </si>
  <si>
    <t>Bárdenas</t>
  </si>
  <si>
    <t>Tanque Imhoff</t>
  </si>
  <si>
    <t xml:space="preserve">Ejea - El Bayo </t>
  </si>
  <si>
    <t>El Bayo</t>
  </si>
  <si>
    <t>Biota</t>
  </si>
  <si>
    <t xml:space="preserve">Ejea de los Caballeros </t>
  </si>
  <si>
    <t>Ejea - Farasdués</t>
  </si>
  <si>
    <t>Farasdués</t>
  </si>
  <si>
    <t>Luna</t>
  </si>
  <si>
    <t xml:space="preserve">Fangos activados </t>
  </si>
  <si>
    <t>Ejea - Pinsoro</t>
  </si>
  <si>
    <t>Pinsoro</t>
  </si>
  <si>
    <t>Ejea - Rivas</t>
  </si>
  <si>
    <t>Rivas</t>
  </si>
  <si>
    <t xml:space="preserve">Ejea - El Sabinar </t>
  </si>
  <si>
    <t>El Sabinar</t>
  </si>
  <si>
    <t>Sádaba</t>
  </si>
  <si>
    <t>Santa Anastasia</t>
  </si>
  <si>
    <t>Sos del Rey Católico</t>
  </si>
  <si>
    <t>Tauste</t>
  </si>
  <si>
    <t>Ejea - Valareña</t>
  </si>
  <si>
    <t>Valareña</t>
  </si>
  <si>
    <t>Comunidad de Calatayud</t>
  </si>
  <si>
    <t>Alhama de Aragón</t>
  </si>
  <si>
    <t>Arándiga</t>
  </si>
  <si>
    <t>Ariza</t>
  </si>
  <si>
    <t>Ateca</t>
  </si>
  <si>
    <t>Belmonte de Gracián</t>
  </si>
  <si>
    <t>Aireación prolongada - SBR</t>
  </si>
  <si>
    <t>Calatayud</t>
  </si>
  <si>
    <t>Calatayud - Carramolina</t>
  </si>
  <si>
    <t xml:space="preserve">Carramolina </t>
  </si>
  <si>
    <t>Cetina</t>
  </si>
  <si>
    <t>Frasno (El)</t>
  </si>
  <si>
    <t>El Frasno</t>
  </si>
  <si>
    <t>Ibdes</t>
  </si>
  <si>
    <t xml:space="preserve">Ibdes y Jaraba </t>
  </si>
  <si>
    <t>Maluenda</t>
  </si>
  <si>
    <t>Miedes de Aragón</t>
  </si>
  <si>
    <t>Moros</t>
  </si>
  <si>
    <t>Paracuellos de Jiloca</t>
  </si>
  <si>
    <t>Sabiñán</t>
  </si>
  <si>
    <t>Saviñán</t>
  </si>
  <si>
    <t>Terrer</t>
  </si>
  <si>
    <t>Torrijo de la Cañada</t>
  </si>
  <si>
    <t>Villarroya de la Sierra</t>
  </si>
  <si>
    <t>Almolda (La)</t>
  </si>
  <si>
    <t>La Almolda</t>
  </si>
  <si>
    <t>Bujaraloz</t>
  </si>
  <si>
    <t>Leciñena</t>
  </si>
  <si>
    <t>Ribera Alta del Ebro</t>
  </si>
  <si>
    <t>Alagón</t>
  </si>
  <si>
    <t xml:space="preserve">Boquiñeni y Luceni </t>
  </si>
  <si>
    <t>Figueruelas</t>
  </si>
  <si>
    <t xml:space="preserve">Figueruelas, Pedrola y Cabañas de Ebro </t>
  </si>
  <si>
    <t>Gallur</t>
  </si>
  <si>
    <t>Gallur y urbanización San Antonio</t>
  </si>
  <si>
    <t>Grisén</t>
  </si>
  <si>
    <t>Remolinos</t>
  </si>
  <si>
    <t>Ribera Baja del Ebro</t>
  </si>
  <si>
    <t>Escatrón</t>
  </si>
  <si>
    <t>Quinto de Ebro</t>
  </si>
  <si>
    <t>Sástago</t>
  </si>
  <si>
    <t>Zaida (La)</t>
  </si>
  <si>
    <t xml:space="preserve">La Zaida </t>
  </si>
  <si>
    <t>Tarazona y el Moncayo</t>
  </si>
  <si>
    <t>Añón de Moncayo</t>
  </si>
  <si>
    <t>Membrana aireada</t>
  </si>
  <si>
    <t>Novallas</t>
  </si>
  <si>
    <t xml:space="preserve">Novallas y Malón </t>
  </si>
  <si>
    <t>Tarazona y Tórtoles</t>
  </si>
  <si>
    <t>Vera de Moncayo</t>
  </si>
  <si>
    <t>Valdejalón</t>
  </si>
  <si>
    <t>Almunia de Doña Godina (La)</t>
  </si>
  <si>
    <t>La Almunia de Doña Godina, Almonacid de la Sierra, Alpartir, Calatorao y Ricla</t>
  </si>
  <si>
    <t>Bardallur</t>
  </si>
  <si>
    <t>Épila</t>
  </si>
  <si>
    <t>Lumpiaque</t>
  </si>
  <si>
    <t>Morata de Jalón</t>
  </si>
  <si>
    <t>Muela (La)</t>
  </si>
  <si>
    <t>La Muela</t>
  </si>
  <si>
    <t>La Muela - Plaza</t>
  </si>
  <si>
    <t>PLAZA-La Muela</t>
  </si>
  <si>
    <t>(*) Habitantes equivalentes de diseño de la EDAR  (Estimación de la carga contaminante)</t>
  </si>
  <si>
    <t>En Proyecto</t>
  </si>
  <si>
    <t>Licitación</t>
  </si>
  <si>
    <t>En Obra</t>
  </si>
  <si>
    <t>Entrada en servicio</t>
  </si>
  <si>
    <t>Poblacion (entrada en servicio)</t>
  </si>
  <si>
    <t>Habitantes equivalentes de diseño (entrada en servicio)</t>
  </si>
  <si>
    <t>La Iglesuela del Cid</t>
  </si>
  <si>
    <t>X</t>
  </si>
  <si>
    <t>Cantavieja</t>
  </si>
  <si>
    <t>Valdealgorfa</t>
  </si>
  <si>
    <t>Nonaspe</t>
  </si>
  <si>
    <t>Ansó</t>
  </si>
  <si>
    <t>Sallent-Formigal</t>
  </si>
  <si>
    <t>Benasque</t>
  </si>
  <si>
    <t xml:space="preserve">Canfranc-Estación </t>
  </si>
  <si>
    <t>Torla</t>
  </si>
  <si>
    <t>Hecho</t>
  </si>
  <si>
    <t>Villanua</t>
  </si>
  <si>
    <t>Cerler</t>
  </si>
  <si>
    <t>Candanchú</t>
  </si>
  <si>
    <t>Bielsa</t>
  </si>
  <si>
    <t>Canfranc pueblo</t>
  </si>
  <si>
    <t>Castiello de Jaca</t>
  </si>
  <si>
    <t>Bardena</t>
  </si>
  <si>
    <t>Parámetro</t>
  </si>
  <si>
    <t>Agua bruta</t>
  </si>
  <si>
    <t>Agua tratada</t>
  </si>
  <si>
    <t>Rendimiento (%)</t>
  </si>
  <si>
    <t>Sólidos en suspensión SS (mg/l)</t>
  </si>
  <si>
    <r>
      <t>Demanda Bioquímica de O</t>
    </r>
    <r>
      <rPr>
        <vertAlign val="subscript"/>
        <sz val="11"/>
        <rFont val="Segoe UI"/>
        <family val="2"/>
      </rPr>
      <t>2</t>
    </r>
    <r>
      <rPr>
        <sz val="11"/>
        <rFont val="Segoe UI"/>
        <family val="2"/>
      </rPr>
      <t xml:space="preserve"> DBO</t>
    </r>
    <r>
      <rPr>
        <vertAlign val="subscript"/>
        <sz val="11"/>
        <rFont val="Segoe UI"/>
        <family val="2"/>
      </rPr>
      <t>5</t>
    </r>
    <r>
      <rPr>
        <sz val="11"/>
        <rFont val="Segoe UI"/>
        <family val="2"/>
      </rPr>
      <t xml:space="preserve"> (mg/l)</t>
    </r>
  </si>
  <si>
    <r>
      <t>Demanda Química de O</t>
    </r>
    <r>
      <rPr>
        <vertAlign val="subscript"/>
        <sz val="11"/>
        <rFont val="Segoe UI"/>
        <family val="2"/>
      </rPr>
      <t>2</t>
    </r>
    <r>
      <rPr>
        <sz val="11"/>
        <rFont val="Segoe UI"/>
        <family val="2"/>
      </rPr>
      <t xml:space="preserve"> DQO (mg/l)</t>
    </r>
  </si>
  <si>
    <r>
      <t>Nitrógeno Total, N</t>
    </r>
    <r>
      <rPr>
        <vertAlign val="subscript"/>
        <sz val="11"/>
        <rFont val="Segoe UI"/>
        <family val="2"/>
      </rPr>
      <t>T</t>
    </r>
    <r>
      <rPr>
        <sz val="11"/>
        <rFont val="Segoe UI"/>
        <family val="2"/>
      </rPr>
      <t xml:space="preserve"> (mg/l)</t>
    </r>
  </si>
  <si>
    <r>
      <t>Fósforo Total, P</t>
    </r>
    <r>
      <rPr>
        <vertAlign val="subscript"/>
        <sz val="11"/>
        <rFont val="Segoe UI"/>
        <family val="2"/>
      </rPr>
      <t>T</t>
    </r>
    <r>
      <rPr>
        <sz val="11"/>
        <rFont val="Segoe UI"/>
        <family val="2"/>
      </rPr>
      <t xml:space="preserve"> (mg/l)</t>
    </r>
  </si>
  <si>
    <t>Datos agregados de las EDAR gestionadas por el IAA y el Ayuntamiento de Zaragoza.</t>
  </si>
  <si>
    <t>Valor</t>
  </si>
  <si>
    <r>
      <t>Caudal Agua Depurada (m</t>
    </r>
    <r>
      <rPr>
        <vertAlign val="superscript"/>
        <sz val="11"/>
        <rFont val="Segoe UI"/>
        <family val="2"/>
      </rPr>
      <t>3</t>
    </r>
    <r>
      <rPr>
        <sz val="11"/>
        <rFont val="Segoe UI"/>
        <family val="2"/>
      </rPr>
      <t>)</t>
    </r>
  </si>
  <si>
    <t>Consumo energético (Kwh)</t>
  </si>
  <si>
    <t>Contaminación orgánica eliminada (t)</t>
  </si>
  <si>
    <t>Fango (t) y sequedad (%)</t>
  </si>
  <si>
    <t>130.997  (22 %)</t>
  </si>
  <si>
    <t>Detritus y arenas (t)</t>
  </si>
  <si>
    <t>Grasas (t)</t>
  </si>
  <si>
    <t>Inspección vertidos</t>
  </si>
  <si>
    <t>Carga contaminante</t>
  </si>
  <si>
    <t>Comprobación de consumos</t>
  </si>
  <si>
    <t>Componente fijo</t>
  </si>
  <si>
    <t>Componente variable</t>
  </si>
  <si>
    <t>0,3574 €/metro cúbico</t>
  </si>
  <si>
    <t>0,8235 €/metro cúbico</t>
  </si>
  <si>
    <t>1,3727€/metro cúbico</t>
  </si>
  <si>
    <t>Tabla 1.2‑32: Tarifas del Impuesto medioambiental sobre las aguas residuales de usos no domésticos. Tarifa por estimación global de la contaminación. Año 2022</t>
  </si>
  <si>
    <t>Componente fijo para consumo inferior a 1000 m3 anuales</t>
  </si>
  <si>
    <t>4,923 € por sujeto pasivo y mes</t>
  </si>
  <si>
    <t>Componente fijo para consumo igual o superior a 1000 m3 anuales</t>
  </si>
  <si>
    <t>18,567 € por sujeto pasivo y mes</t>
  </si>
  <si>
    <t>0,648 € por metro cúbico</t>
  </si>
  <si>
    <t>Tipo de componente</t>
  </si>
  <si>
    <t>Importe</t>
  </si>
  <si>
    <t>Materias en suspensión (MES)</t>
  </si>
  <si>
    <t>0,4914 € por kilogramo</t>
  </si>
  <si>
    <t>Demanda química de oxígeno (DQO)</t>
  </si>
  <si>
    <t>0,6836 € por kilogramo</t>
  </si>
  <si>
    <t>Sales solubles (SOL)</t>
  </si>
  <si>
    <t>5,5209 € por Siemens m3 por centímetro</t>
  </si>
  <si>
    <t>Materias inhibidoras (MI)</t>
  </si>
  <si>
    <t>15,9411 € por kiloequitox</t>
  </si>
  <si>
    <t>Metales pesados (MP)</t>
  </si>
  <si>
    <t>6,7064 € por kilogramo de equimetal</t>
  </si>
  <si>
    <t>Nitrógeno total (NT)</t>
  </si>
  <si>
    <t>1,3409 € por kilogramo</t>
  </si>
  <si>
    <t>Fuente: Instituto Aragonés del Agua (IAA).</t>
  </si>
  <si>
    <t>La aplicación de la tarifa sobre el volumen de agua consumido da lugar a la cuota íntegra. Posteriormente, se aplican los coeficientes establecidos en el artículo 32.1 LRIMAR, con los que queda fijada la cuota líquida.</t>
  </si>
  <si>
    <t>Fijo</t>
  </si>
  <si>
    <t>4,6266 €/mes</t>
  </si>
  <si>
    <t>Variable Tramo 1</t>
  </si>
  <si>
    <t>Variable Tramo 2</t>
  </si>
  <si>
    <t>Variable Tramo 3</t>
  </si>
  <si>
    <t>Tipo de compomente</t>
  </si>
  <si>
    <t xml:space="preserve"> Estado del Medio Ambiente de Aragón Capítulo 1.2: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</si>
</sst>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 _P_t_s_-;\-* #,##0\ _P_t_s_-;_-* &quot;-&quot;\ _P_t_s_-;_-@_-"/>
    <numFmt numFmtId="166" formatCode="_-* #,##0.00\ _P_t_s_-;\-* #,##0.00\ _P_t_s_-;_-* &quot;-&quot;??\ _P_t_s_-;_-@_-"/>
    <numFmt numFmtId="167" formatCode="_-* #,##0\ _€_-;\-* #,##0\ _€_-;_-* &quot;-&quot;??\ _€_-;_-@_-"/>
    <numFmt numFmtId="168" formatCode="#,##0\ &quot;€&quot;"/>
    <numFmt numFmtId="169" formatCode="_(* #,##0_);_(* \(#,##0\);_(* &quot;-&quot;??_);_(@_)"/>
    <numFmt numFmtId="170" formatCode="0.0%"/>
  </numFmts>
  <fonts count="41" x14ac:knownFonts="1">
    <font>
      <sz val="10"/>
      <name val="Arial"/>
    </font>
    <font>
      <sz val="11"/>
      <color theme="1"/>
      <name val="Segoe UI"/>
      <family val="2"/>
    </font>
    <font>
      <sz val="10"/>
      <name val="Arial"/>
      <family val="2"/>
    </font>
    <font>
      <sz val="10"/>
      <name val="Arial"/>
      <family val="2"/>
    </font>
    <font>
      <sz val="8"/>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0"/>
      <color indexed="8"/>
      <name val="Arial"/>
      <family val="2"/>
    </font>
    <font>
      <sz val="11"/>
      <color indexed="10"/>
      <name val="Calibri"/>
      <family val="2"/>
    </font>
    <font>
      <i/>
      <sz val="11"/>
      <color indexed="23"/>
      <name val="Calibri"/>
      <family val="2"/>
    </font>
    <font>
      <b/>
      <sz val="13"/>
      <color indexed="56"/>
      <name val="Calibri"/>
      <family val="2"/>
    </font>
    <font>
      <b/>
      <sz val="11"/>
      <color indexed="8"/>
      <name val="Calibri"/>
      <family val="2"/>
    </font>
    <font>
      <sz val="8"/>
      <name val="Calibri"/>
      <family val="2"/>
    </font>
    <font>
      <sz val="10"/>
      <name val="Arial"/>
      <family val="2"/>
    </font>
    <font>
      <sz val="9"/>
      <name val="Arial"/>
      <family val="2"/>
    </font>
    <font>
      <sz val="10"/>
      <name val="Arial"/>
      <family val="2"/>
    </font>
    <font>
      <sz val="10"/>
      <name val="Arial"/>
      <family val="2"/>
    </font>
    <font>
      <sz val="11"/>
      <name val="Segoe UI"/>
      <family val="2"/>
    </font>
    <font>
      <vertAlign val="superscript"/>
      <sz val="11"/>
      <name val="Segoe UI"/>
      <family val="2"/>
    </font>
    <font>
      <vertAlign val="subscript"/>
      <sz val="11"/>
      <name val="Segoe UI"/>
      <family val="2"/>
    </font>
    <font>
      <u/>
      <sz val="10"/>
      <color theme="10"/>
      <name val="Arial"/>
      <family val="2"/>
    </font>
    <font>
      <sz val="10"/>
      <name val="Arial"/>
      <family val="2"/>
    </font>
    <font>
      <sz val="10"/>
      <name val="Segoe UI"/>
      <family val="2"/>
    </font>
    <font>
      <u/>
      <sz val="11"/>
      <color theme="10"/>
      <name val="Segoe UI"/>
      <family val="2"/>
    </font>
    <font>
      <i/>
      <sz val="9"/>
      <color rgb="FF0E2841"/>
      <name val="Segoe UI"/>
      <family val="2"/>
    </font>
    <font>
      <sz val="11"/>
      <color theme="0"/>
      <name val="Segoe UI"/>
      <family val="2"/>
    </font>
    <font>
      <i/>
      <sz val="11"/>
      <name val="Segoe UI"/>
      <family val="2"/>
    </font>
    <font>
      <i/>
      <sz val="10"/>
      <name val="Segoe UI"/>
      <family val="2"/>
    </font>
    <font>
      <u/>
      <sz val="11"/>
      <color theme="3" tint="-0.249977111117893"/>
      <name val="Segoe UI"/>
      <family val="2"/>
    </font>
    <font>
      <u/>
      <sz val="10"/>
      <color theme="2" tint="-0.749992370372631"/>
      <name val="Segoe UI"/>
      <family val="2"/>
    </font>
    <font>
      <u/>
      <sz val="11"/>
      <color theme="2" tint="-0.749992370372631"/>
      <name val="Segoe UI"/>
      <family val="2"/>
    </font>
    <font>
      <sz val="14"/>
      <color indexed="56"/>
      <name val="Segoe UI"/>
      <family val="2"/>
    </font>
    <font>
      <sz val="12"/>
      <color indexed="56"/>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
      <patternFill patternType="solid">
        <fgColor theme="3" tint="0.59999389629810485"/>
        <bgColor indexed="64"/>
      </patternFill>
    </fill>
    <fill>
      <patternFill patternType="solid">
        <fgColor rgb="FF0070C0"/>
        <bgColor indexed="64"/>
      </patternFill>
    </fill>
  </fills>
  <borders count="11">
    <border>
      <left/>
      <right/>
      <top/>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theme="4"/>
      </bottom>
      <diagonal/>
    </border>
  </borders>
  <cellStyleXfs count="6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2" fillId="0" borderId="1">
      <alignment horizontal="right"/>
    </xf>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1" fillId="7" borderId="2" applyNumberFormat="0" applyAlignment="0" applyProtection="0"/>
    <xf numFmtId="0" fontId="12" fillId="3" borderId="0" applyNumberFormat="0" applyBorder="0" applyAlignment="0" applyProtection="0"/>
    <xf numFmtId="165" fontId="21" fillId="0" borderId="0" applyFont="0" applyFill="0" applyBorder="0" applyAlignment="0" applyProtection="0"/>
    <xf numFmtId="165" fontId="23" fillId="0" borderId="0" applyFont="0" applyFill="0" applyBorder="0" applyAlignment="0" applyProtection="0"/>
    <xf numFmtId="166" fontId="23" fillId="0" borderId="0" applyFont="0" applyFill="0" applyBorder="0" applyAlignment="0" applyProtection="0"/>
    <xf numFmtId="0" fontId="13" fillId="22" borderId="0" applyNumberFormat="0" applyBorder="0" applyAlignment="0" applyProtection="0"/>
    <xf numFmtId="0" fontId="3" fillId="0" borderId="0"/>
    <xf numFmtId="0" fontId="5" fillId="23" borderId="5" applyNumberFormat="0" applyFont="0" applyAlignment="0" applyProtection="0"/>
    <xf numFmtId="9" fontId="23"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0" fontId="14" fillId="16" borderId="6" applyNumberFormat="0" applyAlignment="0" applyProtection="0"/>
    <xf numFmtId="4" fontId="15" fillId="8" borderId="6" applyNumberFormat="0" applyProtection="0">
      <alignment vertical="center"/>
    </xf>
    <xf numFmtId="4" fontId="15" fillId="24" borderId="6" applyNumberFormat="0" applyProtection="0">
      <alignment horizontal="right" vertical="center"/>
    </xf>
    <xf numFmtId="0" fontId="3" fillId="23" borderId="6" applyNumberFormat="0" applyProtection="0">
      <alignment horizontal="left" vertical="center" indent="1"/>
    </xf>
    <xf numFmtId="0" fontId="16" fillId="0" borderId="0" applyNumberFormat="0" applyFill="0" applyBorder="0" applyAlignment="0" applyProtection="0"/>
    <xf numFmtId="0" fontId="17" fillId="0" borderId="0" applyNumberFormat="0" applyFill="0" applyBorder="0" applyAlignment="0" applyProtection="0"/>
    <xf numFmtId="0" fontId="39" fillId="0" borderId="0" applyNumberFormat="0" applyFill="0" applyBorder="0" applyAlignment="0" applyProtection="0"/>
    <xf numFmtId="0" fontId="18" fillId="0" borderId="7" applyNumberFormat="0" applyFill="0" applyAlignment="0" applyProtection="0"/>
    <xf numFmtId="0" fontId="10" fillId="0" borderId="8" applyNumberFormat="0" applyFill="0" applyAlignment="0" applyProtection="0"/>
    <xf numFmtId="0" fontId="19" fillId="0" borderId="9" applyNumberFormat="0" applyFill="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3" borderId="6" applyNumberFormat="0" applyProtection="0">
      <alignment horizontal="left" vertical="center" indent="1"/>
    </xf>
    <xf numFmtId="164" fontId="24" fillId="0" borderId="0" applyFont="0" applyFill="0" applyBorder="0" applyAlignment="0" applyProtection="0"/>
    <xf numFmtId="0" fontId="28" fillId="0" borderId="0" applyNumberFormat="0" applyFill="0" applyBorder="0" applyAlignment="0" applyProtection="0"/>
    <xf numFmtId="9" fontId="29" fillId="0" borderId="0" applyFont="0" applyFill="0" applyBorder="0" applyAlignment="0" applyProtection="0"/>
  </cellStyleXfs>
  <cellXfs count="37">
    <xf numFmtId="0" fontId="0" fillId="0" borderId="0" xfId="0"/>
    <xf numFmtId="0" fontId="25" fillId="0" borderId="0" xfId="0" applyFont="1"/>
    <xf numFmtId="167" fontId="25" fillId="25" borderId="0" xfId="60" applyNumberFormat="1" applyFont="1" applyFill="1"/>
    <xf numFmtId="167" fontId="25" fillId="0" borderId="0" xfId="60" applyNumberFormat="1" applyFont="1"/>
    <xf numFmtId="167" fontId="25" fillId="25" borderId="0" xfId="60" applyNumberFormat="1" applyFont="1" applyFill="1" applyBorder="1"/>
    <xf numFmtId="167" fontId="25" fillId="25" borderId="0" xfId="60" applyNumberFormat="1" applyFont="1" applyFill="1" applyAlignment="1"/>
    <xf numFmtId="167" fontId="25" fillId="0" borderId="0" xfId="60" applyNumberFormat="1" applyFont="1" applyAlignment="1">
      <alignment horizontal="center"/>
    </xf>
    <xf numFmtId="167" fontId="25" fillId="25" borderId="0" xfId="60" applyNumberFormat="1" applyFont="1" applyFill="1" applyAlignment="1">
      <alignment horizontal="center"/>
    </xf>
    <xf numFmtId="164" fontId="25" fillId="25" borderId="0" xfId="60" applyFont="1" applyFill="1" applyAlignment="1"/>
    <xf numFmtId="0" fontId="25" fillId="0" borderId="0" xfId="0" applyFont="1" applyAlignment="1">
      <alignment wrapText="1"/>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center" vertical="center"/>
    </xf>
    <xf numFmtId="168" fontId="25" fillId="0" borderId="0" xfId="0" applyNumberFormat="1" applyFont="1"/>
    <xf numFmtId="168" fontId="25" fillId="0" borderId="0" xfId="60" applyNumberFormat="1" applyFont="1"/>
    <xf numFmtId="0" fontId="30" fillId="0" borderId="0" xfId="0" applyFont="1"/>
    <xf numFmtId="169" fontId="25" fillId="0" borderId="0" xfId="60" applyNumberFormat="1" applyFont="1"/>
    <xf numFmtId="169" fontId="25" fillId="0" borderId="0" xfId="60" applyNumberFormat="1" applyFont="1" applyAlignment="1">
      <alignment vertical="center" wrapText="1"/>
    </xf>
    <xf numFmtId="169" fontId="25" fillId="0" borderId="0" xfId="0" applyNumberFormat="1" applyFont="1"/>
    <xf numFmtId="170" fontId="25" fillId="0" borderId="0" xfId="62" applyNumberFormat="1" applyFont="1"/>
    <xf numFmtId="10" fontId="25" fillId="0" borderId="0" xfId="62" applyNumberFormat="1" applyFont="1"/>
    <xf numFmtId="10" fontId="25" fillId="25" borderId="0" xfId="60" applyNumberFormat="1" applyFont="1" applyFill="1"/>
    <xf numFmtId="0" fontId="25" fillId="0" borderId="0" xfId="0" applyFont="1" applyAlignment="1">
      <alignment horizontal="left" vertical="center" wrapText="1"/>
    </xf>
    <xf numFmtId="0" fontId="31" fillId="0" borderId="0" xfId="61" applyFont="1"/>
    <xf numFmtId="0" fontId="32" fillId="0" borderId="0" xfId="0" applyFont="1" applyAlignment="1">
      <alignment vertical="center"/>
    </xf>
    <xf numFmtId="164" fontId="1" fillId="0" borderId="0" xfId="60" applyFont="1"/>
    <xf numFmtId="167" fontId="33" fillId="27" borderId="0" xfId="60" applyNumberFormat="1" applyFont="1" applyFill="1"/>
    <xf numFmtId="167" fontId="35" fillId="25" borderId="0" xfId="60" applyNumberFormat="1" applyFont="1" applyFill="1" applyAlignment="1"/>
    <xf numFmtId="167" fontId="35" fillId="25" borderId="0" xfId="60" applyNumberFormat="1" applyFont="1" applyFill="1"/>
    <xf numFmtId="167" fontId="36" fillId="26" borderId="0" xfId="61" applyNumberFormat="1" applyFont="1" applyFill="1" applyAlignment="1">
      <alignment horizontal="center" vertical="center"/>
    </xf>
    <xf numFmtId="167" fontId="37" fillId="26" borderId="0" xfId="61" applyNumberFormat="1" applyFont="1" applyFill="1" applyAlignment="1">
      <alignment horizontal="center" vertical="center"/>
    </xf>
    <xf numFmtId="167" fontId="38" fillId="26" borderId="0" xfId="61" applyNumberFormat="1" applyFont="1" applyFill="1" applyAlignment="1">
      <alignment horizontal="center" vertical="center"/>
    </xf>
    <xf numFmtId="167" fontId="39" fillId="25" borderId="0" xfId="47" applyNumberFormat="1" applyFill="1"/>
    <xf numFmtId="0" fontId="18" fillId="0" borderId="7" xfId="48"/>
    <xf numFmtId="167" fontId="39" fillId="25" borderId="10" xfId="47" applyNumberFormat="1" applyFill="1" applyBorder="1"/>
    <xf numFmtId="167" fontId="40" fillId="0" borderId="0" xfId="48" applyNumberFormat="1" applyFont="1" applyFill="1" applyBorder="1"/>
    <xf numFmtId="167" fontId="34" fillId="25" borderId="0" xfId="60" applyNumberFormat="1" applyFont="1" applyFill="1" applyBorder="1"/>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 Peine horizontal (2º nivel)" xfId="7" xr:uid="{00000000-0005-0000-0000-000006000000}"/>
    <cellStyle name="40% - Énfasis1" xfId="8" builtinId="31" customBuiltin="1"/>
    <cellStyle name="40% - Énfasis2" xfId="9" builtinId="35" customBuiltin="1"/>
    <cellStyle name="40% - Énfasis3" xfId="10" builtinId="39" customBuiltin="1"/>
    <cellStyle name="40% - Énfasis4" xfId="11" builtinId="43" customBuiltin="1"/>
    <cellStyle name="40% - Énfasis5" xfId="12" builtinId="47" customBuiltin="1"/>
    <cellStyle name="40% - Énfasis6" xfId="13" builtinId="51" customBuiltin="1"/>
    <cellStyle name="60% - Énfasis1" xfId="14" builtinId="32" customBuiltin="1"/>
    <cellStyle name="60% - Énfasis2" xfId="15" builtinId="36" customBuiltin="1"/>
    <cellStyle name="60% - Énfasis3" xfId="16" builtinId="40" customBuiltin="1"/>
    <cellStyle name="60% - Énfasis4" xfId="17" builtinId="44" customBuiltin="1"/>
    <cellStyle name="60% - Énfasis5" xfId="18" builtinId="48" customBuiltin="1"/>
    <cellStyle name="60% - Énfasis6" xfId="19" builtinId="52"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61" builtinId="8"/>
    <cellStyle name="Incorrecto" xfId="31" builtinId="27" customBuiltin="1"/>
    <cellStyle name="Millares" xfId="60" builtinId="3"/>
    <cellStyle name="Millares [0] 2" xfId="32" xr:uid="{00000000-0005-0000-0000-000021000000}"/>
    <cellStyle name="Millares [0] 2 2" xfId="55" xr:uid="{00000000-0005-0000-0000-000022000000}"/>
    <cellStyle name="Millares [0] 3" xfId="33" xr:uid="{00000000-0005-0000-0000-000023000000}"/>
    <cellStyle name="Millares [0] 3 2" xfId="54" xr:uid="{00000000-0005-0000-0000-000024000000}"/>
    <cellStyle name="Millares 2" xfId="34" xr:uid="{00000000-0005-0000-0000-000025000000}"/>
    <cellStyle name="Millares 2 2" xfId="52" xr:uid="{00000000-0005-0000-0000-000026000000}"/>
    <cellStyle name="Neutral" xfId="35" builtinId="28" customBuiltin="1"/>
    <cellStyle name="Normal" xfId="0" builtinId="0"/>
    <cellStyle name="Normal 2" xfId="36" xr:uid="{00000000-0005-0000-0000-000029000000}"/>
    <cellStyle name="Normal 2 2" xfId="56" xr:uid="{00000000-0005-0000-0000-00002A000000}"/>
    <cellStyle name="Normal 3" xfId="51" xr:uid="{00000000-0005-0000-0000-00002B000000}"/>
    <cellStyle name="Notas" xfId="37" builtinId="10" customBuiltin="1"/>
    <cellStyle name="Porcentaje" xfId="62" builtinId="5"/>
    <cellStyle name="Porcentaje 2" xfId="38" xr:uid="{00000000-0005-0000-0000-00002E000000}"/>
    <cellStyle name="Porcentaje 2 2" xfId="53" xr:uid="{00000000-0005-0000-0000-00002F000000}"/>
    <cellStyle name="Porcentual 2" xfId="39" xr:uid="{00000000-0005-0000-0000-000030000000}"/>
    <cellStyle name="Porcentual 2 2" xfId="57" xr:uid="{00000000-0005-0000-0000-000031000000}"/>
    <cellStyle name="Porcentual 3" xfId="40" xr:uid="{00000000-0005-0000-0000-000032000000}"/>
    <cellStyle name="Porcentual 3 2" xfId="58" xr:uid="{00000000-0005-0000-0000-000033000000}"/>
    <cellStyle name="Salida" xfId="41" builtinId="21" customBuiltin="1"/>
    <cellStyle name="SAPBEXaggData" xfId="42" xr:uid="{00000000-0005-0000-0000-000035000000}"/>
    <cellStyle name="SAPBEXstdData" xfId="43" xr:uid="{00000000-0005-0000-0000-000036000000}"/>
    <cellStyle name="SAPBEXstdItem" xfId="44" xr:uid="{00000000-0005-0000-0000-000037000000}"/>
    <cellStyle name="SAPBEXstdItem 2" xfId="59" xr:uid="{00000000-0005-0000-0000-000038000000}"/>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228">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0" formatCode="General"/>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family val="2"/>
        <scheme val="none"/>
      </font>
    </dxf>
    <dxf>
      <font>
        <b val="0"/>
        <i val="0"/>
        <strike val="0"/>
        <condense val="0"/>
        <extend val="0"/>
        <outline val="0"/>
        <shadow val="0"/>
        <u val="none"/>
        <vertAlign val="baseline"/>
        <sz val="11"/>
        <color auto="1"/>
        <name val="Segoe UI"/>
        <family val="2"/>
        <scheme val="none"/>
      </font>
    </dxf>
    <dxf>
      <font>
        <b val="0"/>
        <i val="0"/>
        <strike val="0"/>
        <condense val="0"/>
        <extend val="0"/>
        <outline val="0"/>
        <shadow val="0"/>
        <u val="none"/>
        <vertAlign val="baseline"/>
        <sz val="11"/>
        <color auto="1"/>
        <name val="Segoe UI"/>
        <family val="2"/>
        <scheme val="none"/>
      </font>
    </dxf>
    <dxf>
      <font>
        <b val="0"/>
        <i val="0"/>
        <strike val="0"/>
        <condense val="0"/>
        <extend val="0"/>
        <outline val="0"/>
        <shadow val="0"/>
        <u val="none"/>
        <vertAlign val="baseline"/>
        <sz val="11"/>
        <color auto="1"/>
        <name val="Segoe UI"/>
        <family val="2"/>
        <scheme val="none"/>
      </font>
    </dxf>
    <dxf>
      <font>
        <b val="0"/>
        <i val="0"/>
        <strike val="0"/>
        <condense val="0"/>
        <extend val="0"/>
        <outline val="0"/>
        <shadow val="0"/>
        <u val="none"/>
        <vertAlign val="baseline"/>
        <sz val="11"/>
        <color auto="1"/>
        <name val="Segoe UI"/>
        <scheme val="none"/>
      </font>
      <numFmt numFmtId="170" formatCode="0.0%"/>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numFmt numFmtId="169" formatCode="_(* #,##0_);_(* \(#,##0\);_(* &quot;-&quot;??_);_(@_)"/>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0" formatCode="General"/>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0" formatCode="General"/>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strike val="0"/>
        <outline val="0"/>
        <shadow val="0"/>
        <vertAlign val="baseline"/>
        <name val="Segoe UI"/>
        <scheme val="none"/>
      </font>
    </dxf>
    <dxf>
      <font>
        <strike val="0"/>
        <outline val="0"/>
        <shadow val="0"/>
        <vertAlign val="baseline"/>
        <name val="Segoe UI"/>
        <scheme val="none"/>
      </font>
    </dxf>
    <dxf>
      <font>
        <strike val="0"/>
        <outline val="0"/>
        <shadow val="0"/>
        <vertAlign val="baseline"/>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0" formatCode="General"/>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0" formatCode="General"/>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0" formatCode="General"/>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0" formatCode="General"/>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strike val="0"/>
        <outline val="0"/>
        <shadow val="0"/>
        <u val="none"/>
        <vertAlign val="baseline"/>
        <color auto="1"/>
        <name val="Segoe UI"/>
        <scheme val="none"/>
      </font>
    </dxf>
    <dxf>
      <font>
        <strike val="0"/>
        <outline val="0"/>
        <shadow val="0"/>
        <u val="none"/>
        <vertAlign val="baseline"/>
        <color auto="1"/>
        <name val="Segoe UI"/>
        <scheme val="none"/>
      </font>
    </dxf>
    <dxf>
      <font>
        <strike val="0"/>
        <outline val="0"/>
        <shadow val="0"/>
        <u val="none"/>
        <vertAlign val="baseline"/>
        <color auto="1"/>
        <name val="Segoe UI"/>
        <scheme val="none"/>
      </font>
    </dxf>
    <dxf>
      <font>
        <strike val="0"/>
        <outline val="0"/>
        <shadow val="0"/>
        <u val="none"/>
        <vertAlign val="baseline"/>
        <color auto="1"/>
        <name val="Segoe UI"/>
        <scheme val="none"/>
      </font>
    </dxf>
    <dxf>
      <font>
        <strike val="0"/>
        <outline val="0"/>
        <shadow val="0"/>
        <u val="none"/>
        <vertAlign val="baseline"/>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68" formatCode="#,##0\ &quot;€&quo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strike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strike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Segoe UI"/>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strike val="0"/>
        <outline val="0"/>
        <shadow val="0"/>
        <u val="none"/>
        <vertAlign val="baseline"/>
        <sz val="11"/>
        <color auto="1"/>
        <name val="Segoe UI"/>
        <scheme val="none"/>
      </font>
    </dxf>
    <dxf>
      <font>
        <b val="0"/>
        <i val="0"/>
        <strike val="0"/>
        <condense val="0"/>
        <extend val="0"/>
        <outline val="0"/>
        <shadow val="0"/>
        <u val="none"/>
        <vertAlign val="baseline"/>
        <sz val="11"/>
        <color auto="1"/>
        <name val="Segoe UI"/>
        <scheme val="none"/>
      </font>
      <numFmt numFmtId="14" formatCode="0.00%"/>
    </dxf>
    <dxf>
      <font>
        <b val="0"/>
        <i val="0"/>
        <strike val="0"/>
        <condense val="0"/>
        <extend val="0"/>
        <outline val="0"/>
        <shadow val="0"/>
        <u val="none"/>
        <vertAlign val="baseline"/>
        <sz val="11"/>
        <color auto="1"/>
        <name val="Segoe UI"/>
        <scheme val="none"/>
      </font>
      <numFmt numFmtId="167" formatCode="_-* #,##0\ _€_-;\-* #,##0\ _€_-;_-* &quot;-&quot;??\ _€_-;_-@_-"/>
    </dxf>
    <dxf>
      <font>
        <b val="0"/>
        <i val="0"/>
        <strike val="0"/>
        <condense val="0"/>
        <extend val="0"/>
        <outline val="0"/>
        <shadow val="0"/>
        <u val="none"/>
        <vertAlign val="baseline"/>
        <sz val="11"/>
        <color auto="1"/>
        <name val="Segoe UI"/>
        <scheme val="none"/>
      </font>
      <numFmt numFmtId="167" formatCode="_-* #,##0\ _€_-;\-* #,##0\ _€_-;_-* &quot;-&quot;??\ _€_-;_-@_-"/>
    </dxf>
    <dxf>
      <font>
        <b val="0"/>
        <i val="0"/>
        <strike val="0"/>
        <condense val="0"/>
        <extend val="0"/>
        <outline val="0"/>
        <shadow val="0"/>
        <u val="none"/>
        <vertAlign val="baseline"/>
        <sz val="11"/>
        <color auto="1"/>
        <name val="Segoe UI"/>
        <scheme val="none"/>
      </font>
      <numFmt numFmtId="167" formatCode="_-* #,##0\ _€_-;\-* #,##0\ _€_-;_-* &quot;-&quot;??\ _€_-;_-@_-"/>
    </dxf>
    <dxf>
      <font>
        <b val="0"/>
        <i val="0"/>
        <strike val="0"/>
        <condense val="0"/>
        <extend val="0"/>
        <outline val="0"/>
        <shadow val="0"/>
        <u val="none"/>
        <vertAlign val="baseline"/>
        <sz val="11"/>
        <color auto="1"/>
        <name val="Segoe UI"/>
        <scheme val="none"/>
      </font>
      <numFmt numFmtId="167" formatCode="_-* #,##0\ _€_-;\-* #,##0\ _€_-;_-* &quot;-&quot;??\ _€_-;_-@_-"/>
    </dxf>
    <dxf>
      <font>
        <color theme="0"/>
      </font>
      <fill>
        <patternFill>
          <bgColor rgb="FF0070C0"/>
        </patternFill>
      </fill>
    </dxf>
  </dxfs>
  <tableStyles count="1" defaultTableStyle="TableStyleMedium9" defaultPivotStyle="PivotStyleLight16">
    <tableStyle name="Estilo de tabla 1" pivot="0" count="1" xr9:uid="{6BBEFBA5-7C0F-412C-894D-4A0E2541B463}">
      <tableStyleElement type="headerRow" dxfId="227"/>
    </tableStyle>
  </tableStyles>
  <colors>
    <mruColors>
      <color rgb="FF008000"/>
      <color rgb="FF99CC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93269787388446"/>
          <c:y val="5.4726501104101884E-2"/>
          <c:w val="0.80473216768777023"/>
          <c:h val="0.83582292595354768"/>
        </c:manualLayout>
      </c:layout>
      <c:barChart>
        <c:barDir val="col"/>
        <c:grouping val="clustered"/>
        <c:varyColors val="0"/>
        <c:ser>
          <c:idx val="0"/>
          <c:order val="0"/>
          <c:tx>
            <c:strRef>
              <c:f>'Figura 1.2.1'!$B$4</c:f>
              <c:strCache>
                <c:ptCount val="1"/>
                <c:pt idx="0">
                  <c:v>Tratamiento (hab. Equivalentes)  en el año 2022</c:v>
                </c:pt>
              </c:strCache>
            </c:strRef>
          </c:tx>
          <c:spPr>
            <a:solidFill>
              <a:schemeClr val="tx2">
                <a:lumMod val="40000"/>
                <a:lumOff val="60000"/>
              </a:schemeClr>
            </a:solidFill>
            <a:ln w="12700">
              <a:solidFill>
                <a:srgbClr val="000000"/>
              </a:solidFill>
              <a:prstDash val="solid"/>
            </a:ln>
          </c:spPr>
          <c:invertIfNegative val="0"/>
          <c:dLbls>
            <c:dLbl>
              <c:idx val="0"/>
              <c:layout>
                <c:manualLayout>
                  <c:x val="-5.5985785281994806E-3"/>
                  <c:y val="-2.40937047048223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66-448A-98D4-25E3E7C5478D}"/>
                </c:ext>
              </c:extLst>
            </c:dLbl>
            <c:dLbl>
              <c:idx val="2"/>
              <c:layout>
                <c:manualLayout>
                  <c:x val="-7.4028375319064501E-3"/>
                  <c:y val="-3.97106331857771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66-448A-98D4-25E3E7C5478D}"/>
                </c:ext>
              </c:extLst>
            </c:dLbl>
            <c:dLbl>
              <c:idx val="3"/>
              <c:layout>
                <c:manualLayout>
                  <c:x val="3.1642307053100526E-3"/>
                  <c:y val="-2.17415252735977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66-448A-98D4-25E3E7C5478D}"/>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1.2.1'!$A$5:$A$8</c:f>
              <c:strCache>
                <c:ptCount val="4"/>
                <c:pt idx="0">
                  <c:v>Huesca</c:v>
                </c:pt>
                <c:pt idx="1">
                  <c:v>Teruel</c:v>
                </c:pt>
                <c:pt idx="2">
                  <c:v>Zaragoza</c:v>
                </c:pt>
                <c:pt idx="3">
                  <c:v>Total Aragón</c:v>
                </c:pt>
              </c:strCache>
            </c:strRef>
          </c:cat>
          <c:val>
            <c:numRef>
              <c:f>'Figura 1.2.1'!$B$5:$B$8</c:f>
              <c:numCache>
                <c:formatCode>General</c:formatCode>
                <c:ptCount val="4"/>
                <c:pt idx="0">
                  <c:v>439922</c:v>
                </c:pt>
                <c:pt idx="1">
                  <c:v>295867</c:v>
                </c:pt>
                <c:pt idx="2">
                  <c:v>2159279</c:v>
                </c:pt>
                <c:pt idx="3">
                  <c:v>2895068</c:v>
                </c:pt>
              </c:numCache>
            </c:numRef>
          </c:val>
          <c:extLst>
            <c:ext xmlns:c16="http://schemas.microsoft.com/office/drawing/2014/chart" uri="{C3380CC4-5D6E-409C-BE32-E72D297353CC}">
              <c16:uniqueId val="{00000003-4866-448A-98D4-25E3E7C5478D}"/>
            </c:ext>
          </c:extLst>
        </c:ser>
        <c:dLbls>
          <c:showLegendKey val="0"/>
          <c:showVal val="0"/>
          <c:showCatName val="0"/>
          <c:showSerName val="0"/>
          <c:showPercent val="0"/>
          <c:showBubbleSize val="0"/>
        </c:dLbls>
        <c:gapWidth val="150"/>
        <c:axId val="133142400"/>
        <c:axId val="133143936"/>
      </c:barChart>
      <c:catAx>
        <c:axId val="133142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s-ES"/>
          </a:p>
        </c:txPr>
        <c:crossAx val="133143936"/>
        <c:crosses val="autoZero"/>
        <c:auto val="1"/>
        <c:lblAlgn val="ctr"/>
        <c:lblOffset val="100"/>
        <c:tickLblSkip val="1"/>
        <c:tickMarkSkip val="1"/>
        <c:noMultiLvlLbl val="0"/>
      </c:catAx>
      <c:valAx>
        <c:axId val="133143936"/>
        <c:scaling>
          <c:orientation val="minMax"/>
          <c:max val="3000000"/>
        </c:scaling>
        <c:delete val="0"/>
        <c:axPos val="l"/>
        <c:majorGridlines>
          <c:spPr>
            <a:ln w="3175">
              <a:solidFill>
                <a:srgbClr val="000000"/>
              </a:solidFill>
              <a:prstDash val="sysDash"/>
            </a:ln>
          </c:spPr>
        </c:majorGridlines>
        <c:title>
          <c:tx>
            <c:rich>
              <a:bodyPr/>
              <a:lstStyle/>
              <a:p>
                <a:pPr>
                  <a:defRPr/>
                </a:pPr>
                <a:r>
                  <a:rPr lang="es-ES"/>
                  <a:t>Habitantes equivalentes</a:t>
                </a:r>
              </a:p>
            </c:rich>
          </c:tx>
          <c:layout>
            <c:manualLayout>
              <c:xMode val="edge"/>
              <c:yMode val="edge"/>
              <c:x val="2.5848057652587242E-2"/>
              <c:y val="0.282500359096903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s-ES"/>
          </a:p>
        </c:txPr>
        <c:crossAx val="133142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311" r="0.75000000000000311" t="1" header="0" footer="0"/>
    <c:pageSetup paperSize="9" orientation="landscape" horizontalDpi="1200" verticalDpi="12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xdr:colOff>
      <xdr:row>9</xdr:row>
      <xdr:rowOff>87630</xdr:rowOff>
    </xdr:from>
    <xdr:to>
      <xdr:col>5</xdr:col>
      <xdr:colOff>371475</xdr:colOff>
      <xdr:row>27</xdr:row>
      <xdr:rowOff>144780</xdr:rowOff>
    </xdr:to>
    <xdr:graphicFrame macro="">
      <xdr:nvGraphicFramePr>
        <xdr:cNvPr id="2" name="Chart 1" descr="Gráfico de barras que representa la distribución de habitantes equivalentes en las tres provincias de Aragón. Zaragoza muestra el mayor número con 2.159.279 habitantes equivalentes, seguida por Huesca con 439.922 y Teruel con 295.867. El total para Aragón asciende a 2.895.068 habitantes equivalentes.">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C7" totalsRowShown="0" headerRowDxfId="226" dataDxfId="225" headerRowCellStyle="Millares" dataCellStyle="Millares">
  <autoFilter ref="A4:C7" xr:uid="{00000000-0009-0000-0100-000001000000}"/>
  <tableColumns count="3">
    <tableColumn id="1" xr3:uid="{00000000-0010-0000-0000-000001000000}" name="Cuenca hidrográfica" dataDxfId="224" dataCellStyle="Millares"/>
    <tableColumn id="2" xr3:uid="{00000000-0010-0000-0000-000002000000}" name="Superficie (Km2)" dataDxfId="223" dataCellStyle="Millares"/>
    <tableColumn id="3" xr3:uid="{00000000-0010-0000-0000-000003000000}" name="Superficie (%)" dataDxfId="222" dataCellStyle="Porcentaje"/>
  </tableColumns>
  <tableStyleInfo name="Estilo de tab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a13" displayName="Tabla13" ref="A4:B9" totalsRowCount="1" headerRowDxfId="180" dataDxfId="179">
  <autoFilter ref="A4:B8" xr:uid="{00000000-0009-0000-0100-00000D000000}"/>
  <tableColumns count="2">
    <tableColumn id="1" xr3:uid="{00000000-0010-0000-0900-000001000000}" name="Anualidad " totalsRowLabel="Total" dataDxfId="178" totalsRowDxfId="177"/>
    <tableColumn id="2" xr3:uid="{00000000-0010-0000-0900-000002000000}" name="Importe (€)" totalsRowFunction="sum" dataDxfId="176" totalsRowDxfId="175"/>
  </tableColumns>
  <tableStyleInfo name="Estilo de tab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a14" displayName="Tabla14" ref="A4:C18" totalsRowCount="1" headerRowDxfId="174" dataDxfId="173" totalsRowDxfId="172">
  <autoFilter ref="A4:C17" xr:uid="{00000000-0009-0000-0100-00000E000000}"/>
  <tableColumns count="3">
    <tableColumn id="1" xr3:uid="{00000000-0010-0000-0A00-000001000000}" name="Ayuntamiento beneficiario" totalsRowLabel="Total" dataDxfId="171" totalsRowDxfId="170"/>
    <tableColumn id="2" xr3:uid="{00000000-0010-0000-0A00-000002000000}" name="Objeto de la subvención" dataDxfId="169" totalsRowDxfId="168"/>
    <tableColumn id="3" xr3:uid="{00000000-0010-0000-0A00-000003000000}" name="Importe subvención (€)" totalsRowFunction="sum" dataDxfId="167" totalsRowDxfId="166" dataCellStyle="Millares"/>
  </tableColumns>
  <tableStyleInfo name="Estilo de tabla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la15" displayName="Tabla15" ref="A4:C8" totalsRowCount="1" headerRowDxfId="165" dataDxfId="164">
  <autoFilter ref="A4:C7" xr:uid="{00000000-0009-0000-0100-00000F000000}"/>
  <tableColumns count="3">
    <tableColumn id="1" xr3:uid="{00000000-0010-0000-0B00-000001000000}" name="Ejercicio" totalsRowLabel="Total" dataDxfId="163" totalsRowDxfId="162"/>
    <tableColumn id="2" xr3:uid="{00000000-0010-0000-0B00-000002000000}" name="Línea 1" totalsRowFunction="sum" dataDxfId="161" dataCellStyle="Millares"/>
    <tableColumn id="3" xr3:uid="{00000000-0010-0000-0B00-000003000000}" name="Línea 2" totalsRowFunction="sum" dataDxfId="160" dataCellStyle="Millares"/>
  </tableColumns>
  <tableStyleInfo name="Estilo de tabla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a16" displayName="Tabla16" ref="A4:C17" totalsRowCount="1" headerRowDxfId="159" dataDxfId="158">
  <autoFilter ref="A4:C16" xr:uid="{00000000-0009-0000-0100-000010000000}"/>
  <tableColumns count="3">
    <tableColumn id="2" xr3:uid="{00000000-0010-0000-0C00-000002000000}" name="Ayuntamiento beneficiario" totalsRowLabel="Total" dataDxfId="157" totalsRowDxfId="156"/>
    <tableColumn id="3" xr3:uid="{00000000-0010-0000-0C00-000003000000}" name="Objeto de la subvención" dataDxfId="155" totalsRowDxfId="154"/>
    <tableColumn id="4" xr3:uid="{00000000-0010-0000-0C00-000004000000}" name="Importe subvención" totalsRowFunction="sum" dataDxfId="153" totalsRowDxfId="152" dataCellStyle="Millares"/>
  </tableColumns>
  <tableStyleInfo name="Estilo de tabla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a1627" displayName="Tabla1627" ref="A4:C10" totalsRowCount="1" headerRowDxfId="151" dataDxfId="150">
  <autoFilter ref="A4:C9" xr:uid="{00000000-0009-0000-0100-00001A000000}"/>
  <tableColumns count="3">
    <tableColumn id="2" xr3:uid="{00000000-0010-0000-0D00-000002000000}" name="Ayuntamiento beneficiario" totalsRowLabel="Total" dataDxfId="149" totalsRowDxfId="148"/>
    <tableColumn id="3" xr3:uid="{00000000-0010-0000-0D00-000003000000}" name="Objeto de la subvención" dataDxfId="147" totalsRowDxfId="146"/>
    <tableColumn id="4" xr3:uid="{00000000-0010-0000-0D00-000004000000}" name="Importe subvención" totalsRowFunction="sum" dataDxfId="145" totalsRowDxfId="144" dataCellStyle="Millares"/>
  </tableColumns>
  <tableStyleInfo name="Estilo de tabla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a17" displayName="Tabla17" ref="A4:D8" totalsRowCount="1" headerRowDxfId="143" dataDxfId="142">
  <autoFilter ref="A4:D7" xr:uid="{00000000-0009-0000-0100-000011000000}"/>
  <tableColumns count="4">
    <tableColumn id="1" xr3:uid="{00000000-0010-0000-0E00-000001000000}" name="Ejercicio" totalsRowLabel="Total" dataDxfId="141" totalsRowDxfId="140"/>
    <tableColumn id="2" xr3:uid="{00000000-0010-0000-0E00-000002000000}" name="Línea 1 (€)" totalsRowFunction="sum" dataDxfId="139" totalsRowDxfId="138" dataCellStyle="Millares"/>
    <tableColumn id="3" xr3:uid="{00000000-0010-0000-0E00-000003000000}" name="Línea 2 (€)" totalsRowFunction="sum" dataDxfId="137" totalsRowDxfId="136" dataCellStyle="Millares"/>
    <tableColumn id="4" xr3:uid="{00000000-0010-0000-0E00-000004000000}" name="Total (€)" totalsRowFunction="sum" dataDxfId="135" totalsRowDxfId="134" dataCellStyle="Millares"/>
  </tableColumns>
  <tableStyleInfo name="Estilo de tabla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a18" displayName="Tabla18" ref="A4:D8" totalsRowCount="1" headerRowDxfId="133" dataDxfId="132">
  <autoFilter ref="A4:D7" xr:uid="{00000000-0009-0000-0100-000012000000}"/>
  <tableColumns count="4">
    <tableColumn id="1" xr3:uid="{00000000-0010-0000-0F00-000001000000}" name="Ejercicio" totalsRowLabel="Total" dataDxfId="131" totalsRowDxfId="130"/>
    <tableColumn id="2" xr3:uid="{00000000-0010-0000-0F00-000002000000}" name="Línea 1 (€)" totalsRowFunction="sum" dataDxfId="129" totalsRowDxfId="128" dataCellStyle="Millares"/>
    <tableColumn id="3" xr3:uid="{00000000-0010-0000-0F00-000003000000}" name="Línea 2  (€)" totalsRowFunction="sum" dataDxfId="127" totalsRowDxfId="126" dataCellStyle="Millares"/>
    <tableColumn id="4" xr3:uid="{00000000-0010-0000-0F00-000004000000}" name="Total (€)" totalsRowFunction="sum" dataDxfId="125" totalsRowDxfId="124" dataCellStyle="Millares"/>
  </tableColumns>
  <tableStyleInfo name="Estilo de tabla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a19" displayName="Tabla19" ref="A4:C35" totalsRowCount="1" headerRowDxfId="123">
  <autoFilter ref="A4:C34" xr:uid="{00000000-0009-0000-0100-000013000000}"/>
  <tableColumns count="3">
    <tableColumn id="1" xr3:uid="{00000000-0010-0000-1000-000001000000}" name="Ayuntamiento beneficiario" totalsRowLabel="Total" dataDxfId="122" totalsRowDxfId="121"/>
    <tableColumn id="2" xr3:uid="{00000000-0010-0000-1000-000002000000}" name="Objeto de la subvención" dataDxfId="120" totalsRowDxfId="119"/>
    <tableColumn id="3" xr3:uid="{00000000-0010-0000-1000-000003000000}" name="Importe subvención" totalsRowFunction="sum" dataDxfId="118" totalsRowDxfId="117" dataCellStyle="Millares"/>
  </tableColumns>
  <tableStyleInfo name="Estilo de tabla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abla23" displayName="Tabla23" ref="A4:B8" totalsRowCount="1" dataDxfId="116">
  <autoFilter ref="A4:B7" xr:uid="{00000000-0009-0000-0100-000017000000}"/>
  <tableColumns count="2">
    <tableColumn id="1" xr3:uid="{00000000-0010-0000-1100-000001000000}" name="Tipos de ayuda" totalsRowLabel="Total" dataDxfId="115" totalsRowDxfId="114"/>
    <tableColumn id="2" xr3:uid="{00000000-0010-0000-1100-000002000000}" name="Importe de subvención _x000a_Anualidad 2022" totalsRowFunction="sum" dataDxfId="113" totalsRowDxfId="112" dataCellStyle="Millares"/>
  </tableColumns>
  <tableStyleInfo name="Estilo de tabla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Tabla24" displayName="Tabla24" ref="A4:D19" totalsRowShown="0" headerRowDxfId="111" dataDxfId="110">
  <autoFilter ref="A4:D19" xr:uid="{00000000-0009-0000-0100-000018000000}"/>
  <tableColumns count="4">
    <tableColumn id="1" xr3:uid="{00000000-0010-0000-1200-000001000000}" name="Ayuntamiento beneficiario" dataDxfId="109"/>
    <tableColumn id="2" xr3:uid="{00000000-0010-0000-1200-000002000000}" name="Objeto de la subvención" dataDxfId="108"/>
    <tableColumn id="3" xr3:uid="{00000000-0010-0000-1200-000003000000}" name="Importe subvención" dataDxfId="107" dataCellStyle="Millares"/>
    <tableColumn id="4" xr3:uid="{00000000-0010-0000-1200-000004000000}" name="Línea subvención" dataDxfId="106"/>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4:D28" totalsRowShown="0" headerRowDxfId="221" dataDxfId="220">
  <autoFilter ref="A4:D28" xr:uid="{00000000-0009-0000-0100-000002000000}"/>
  <tableColumns count="4">
    <tableColumn id="1" xr3:uid="{00000000-0010-0000-0100-000001000000}" name="Cuenca hidrográfica" dataDxfId="219"/>
    <tableColumn id="2" xr3:uid="{00000000-0010-0000-0100-000002000000}" name="Río " dataDxfId="218"/>
    <tableColumn id="3" xr3:uid="{00000000-0010-0000-0100-000003000000}" name="Longitud total (Km)" dataDxfId="217"/>
    <tableColumn id="4" xr3:uid="{00000000-0010-0000-0100-000004000000}" name="Recorrido en Aragón" dataDxfId="216"/>
  </tableColumns>
  <tableStyleInfo name="Estilo de tabla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3000000}" name="Tabla25" displayName="Tabla25" ref="A4:E20" totalsRowCount="1" headerRowDxfId="105" dataDxfId="104" totalsRowDxfId="103">
  <autoFilter ref="A4:E19" xr:uid="{00000000-0009-0000-0100-000019000000}"/>
  <tableColumns count="5">
    <tableColumn id="1" xr3:uid="{00000000-0010-0000-1300-000001000000}" name="Ayuntamiento beneficiario" totalsRowLabel="Total" dataDxfId="102" totalsRowDxfId="101"/>
    <tableColumn id="2" xr3:uid="{00000000-0010-0000-1300-000002000000}" name="Objeto de la subvención" dataDxfId="100" totalsRowDxfId="99"/>
    <tableColumn id="3" xr3:uid="{00000000-0010-0000-1300-000003000000}" name="Importe 2022" totalsRowFunction="sum" dataDxfId="98" totalsRowDxfId="97" dataCellStyle="Millares"/>
    <tableColumn id="4" xr3:uid="{00000000-0010-0000-1300-000004000000}" name="Importe 2023" totalsRowFunction="sum" dataDxfId="96" totalsRowDxfId="95" dataCellStyle="Millares"/>
    <tableColumn id="5" xr3:uid="{00000000-0010-0000-1300-000005000000}" name="TOTAL" totalsRowFunction="sum" dataDxfId="94" totalsRowDxfId="93" dataCellStyle="Millares"/>
  </tableColumns>
  <tableStyleInfo name="Estilo de tabla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4000000}" name="Tabla35" displayName="Tabla35" ref="A4:C10" totalsRowCount="1" headerRowDxfId="92" dataDxfId="91">
  <autoFilter ref="A4:C9" xr:uid="{00000000-0009-0000-0100-000023000000}"/>
  <tableColumns count="3">
    <tableColumn id="1" xr3:uid="{00000000-0010-0000-1400-000001000000}" name="Habitantes reales" totalsRowLabel="Total" dataDxfId="90" totalsRowDxfId="89"/>
    <tableColumn id="2" xr3:uid="{00000000-0010-0000-1400-000002000000}" name="Tratamiento" dataDxfId="88" totalsRowDxfId="87"/>
    <tableColumn id="3" xr3:uid="{00000000-0010-0000-1400-000003000000}" name="Nº nucleos pendientes" totalsRowFunction="sum" dataDxfId="86" totalsRowDxfId="85"/>
  </tableColumns>
  <tableStyleInfo name="Estilo de tabla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5000000}" name="Tabla37" displayName="Tabla37" ref="A4:B8" totalsRowShown="0" headerRowDxfId="84" dataDxfId="83">
  <autoFilter ref="A4:B8" xr:uid="{00000000-0009-0000-0100-000025000000}"/>
  <tableColumns count="2">
    <tableColumn id="1" xr3:uid="{00000000-0010-0000-1500-000001000000}" name="Situación " dataDxfId="82"/>
    <tableColumn id="2" xr3:uid="{00000000-0010-0000-1500-000002000000}" name="Núcleos de población" dataDxfId="81"/>
  </tableColumns>
  <tableStyleInfo name="Estilo de tabla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6000000}" name="Tabla34" displayName="Tabla34" ref="A4:D8" totalsRowShown="0" headerRowDxfId="80" dataDxfId="79">
  <autoFilter ref="A4:D8" xr:uid="{00000000-0009-0000-0100-000022000000}"/>
  <tableColumns count="4">
    <tableColumn id="1" xr3:uid="{00000000-0010-0000-1600-000001000000}" name="Provincia" dataDxfId="78"/>
    <tableColumn id="2" xr3:uid="{00000000-0010-0000-1600-000002000000}" name="Tratamiento (hab. equivalentes) " dataDxfId="77" dataCellStyle="Millares"/>
    <tableColumn id="3" xr3:uid="{00000000-0010-0000-1600-000003000000}" name="Población (habitantes) con EDAR en 2022" dataDxfId="76" dataCellStyle="Millares"/>
    <tableColumn id="4" xr3:uid="{00000000-0010-0000-1600-000004000000}" name="Porcentaje de habitantes con EDAR en 2022" dataDxfId="75" dataCellStyle="Porcentaje">
      <calculatedColumnFormula>C5/B10</calculatedColumnFormula>
    </tableColumn>
  </tableColumns>
  <tableStyleInfo name="Estilo de tabla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9A28CF-D5C1-4163-8367-39EEF926F088}" name="Tabla7" displayName="Tabla7" ref="A4:B8" totalsRowShown="0" headerRowDxfId="74" dataDxfId="73">
  <autoFilter ref="A4:B8" xr:uid="{BA9A28CF-D5C1-4163-8367-39EEF926F088}"/>
  <tableColumns count="2">
    <tableColumn id="1" xr3:uid="{D3ED6FBC-43FB-4F02-9341-7D7022CEC0B9}" name="Provincia" dataDxfId="72"/>
    <tableColumn id="2" xr3:uid="{5DA29E94-137B-4CAB-BD5C-A4BF1D167731}" name="Tratamiento (hab. Equivalentes)  en el año 2022" dataDxfId="71"/>
  </tableColumns>
  <tableStyleInfo name="Estilo de tabla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a22" displayName="Tabla22" ref="A4:F99" totalsRowCount="1" headerRowDxfId="70" dataDxfId="69">
  <autoFilter ref="A4:F98" xr:uid="{00000000-0009-0000-0100-000016000000}"/>
  <tableColumns count="6">
    <tableColumn id="1" xr3:uid="{00000000-0010-0000-1700-000001000000}" name="Comarca" totalsRowLabel="Total" dataDxfId="68" totalsRowDxfId="67"/>
    <tableColumn id="2" xr3:uid="{00000000-0010-0000-1700-000002000000}" name="Denominación EDAR" dataDxfId="66" totalsRowDxfId="65"/>
    <tableColumn id="3" xr3:uid="{00000000-0010-0000-1700-000003000000}" name="Núcleos conectados a la EDAR" dataDxfId="64" totalsRowDxfId="63"/>
    <tableColumn id="4" xr3:uid="{00000000-0010-0000-1700-000004000000}" name="Capacidad de tratamiento (Habitantes equivalentes *)" totalsRowFunction="sum" dataDxfId="62" totalsRowDxfId="61" dataCellStyle="Millares"/>
    <tableColumn id="5" xr3:uid="{00000000-0010-0000-1700-000005000000}" name="Tipo de tratamiento" dataDxfId="60" totalsRowDxfId="59"/>
    <tableColumn id="6" xr3:uid="{00000000-0010-0000-1700-000006000000}" name="Administración gestora" dataDxfId="58" totalsRowDxfId="57"/>
  </tableColumns>
  <tableStyleInfo name="Estilo de tabla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8000000}" name="Tabla20" displayName="Tabla20" ref="A4:F85" totalsRowCount="1" headerRowDxfId="56" dataDxfId="55">
  <autoFilter ref="A4:F84" xr:uid="{00000000-0009-0000-0100-000014000000}"/>
  <tableColumns count="6">
    <tableColumn id="1" xr3:uid="{00000000-0010-0000-1800-000001000000}" name="Comarca" totalsRowLabel="Total" dataDxfId="54" totalsRowDxfId="53"/>
    <tableColumn id="2" xr3:uid="{00000000-0010-0000-1800-000002000000}" name="Denominación EDAR" dataDxfId="52" totalsRowDxfId="51"/>
    <tableColumn id="3" xr3:uid="{00000000-0010-0000-1800-000003000000}" name="Núcleos conectados a la EDAR" dataDxfId="50" totalsRowDxfId="49"/>
    <tableColumn id="4" xr3:uid="{00000000-0010-0000-1800-000004000000}" name="Capacidad de tratamiento (Habitantes equivalentes *)" totalsRowFunction="sum" dataDxfId="48" totalsRowDxfId="47" dataCellStyle="Millares"/>
    <tableColumn id="5" xr3:uid="{00000000-0010-0000-1800-000005000000}" name="Tipo de tratamiento" dataDxfId="46" totalsRowDxfId="45"/>
    <tableColumn id="6" xr3:uid="{00000000-0010-0000-1800-000006000000}" name="Administración gestora" dataDxfId="44" totalsRowDxfId="43"/>
  </tableColumns>
  <tableStyleInfo name="Estilo de tabla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a21" displayName="Tabla21" ref="A4:F106" totalsRowCount="1" headerRowDxfId="42" dataDxfId="41">
  <autoFilter ref="A4:F105" xr:uid="{00000000-0009-0000-0100-000015000000}"/>
  <tableColumns count="6">
    <tableColumn id="1" xr3:uid="{00000000-0010-0000-1900-000001000000}" name="Comarca" totalsRowLabel="Total" dataDxfId="40" totalsRowDxfId="39"/>
    <tableColumn id="2" xr3:uid="{00000000-0010-0000-1900-000002000000}" name="Denominación EDAR" dataDxfId="38" totalsRowDxfId="37"/>
    <tableColumn id="3" xr3:uid="{00000000-0010-0000-1900-000003000000}" name="Núcleos conectados a la EDAR" dataDxfId="36" totalsRowDxfId="35"/>
    <tableColumn id="4" xr3:uid="{00000000-0010-0000-1900-000004000000}" name="Capacidad de tratamiento (Habitantes equivalentes *)" totalsRowFunction="sum" dataDxfId="34" totalsRowDxfId="33" dataCellStyle="Millares"/>
    <tableColumn id="5" xr3:uid="{00000000-0010-0000-1900-000005000000}" name="Tipo de tratamiento" dataDxfId="32" totalsRowDxfId="31"/>
    <tableColumn id="6" xr3:uid="{00000000-0010-0000-1900-000006000000}" name="Administración gestora" dataDxfId="30" totalsRowDxfId="29"/>
  </tableColumns>
  <tableStyleInfo name="Estilo de tabla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A000000}" name="Tabla33" displayName="Tabla33" ref="A4:G23" totalsRowShown="0" headerRowDxfId="28" dataDxfId="27">
  <autoFilter ref="A4:G23" xr:uid="{00000000-0009-0000-0100-000021000000}"/>
  <tableColumns count="7">
    <tableColumn id="1" xr3:uid="{00000000-0010-0000-1A00-000001000000}" name="Actuación" dataDxfId="26"/>
    <tableColumn id="2" xr3:uid="{00000000-0010-0000-1A00-000002000000}" name="En Proyecto" dataDxfId="25"/>
    <tableColumn id="3" xr3:uid="{00000000-0010-0000-1A00-000003000000}" name="Licitación" dataDxfId="24"/>
    <tableColumn id="4" xr3:uid="{00000000-0010-0000-1A00-000004000000}" name="En Obra" dataDxfId="23"/>
    <tableColumn id="5" xr3:uid="{00000000-0010-0000-1A00-000005000000}" name="Entrada en servicio" dataDxfId="22"/>
    <tableColumn id="6" xr3:uid="{00000000-0010-0000-1A00-000006000000}" name="Poblacion (entrada en servicio)" dataDxfId="21"/>
    <tableColumn id="7" xr3:uid="{00000000-0010-0000-1A00-000007000000}" name="Habitantes equivalentes de diseño (entrada en servicio)" dataDxfId="20"/>
  </tableColumns>
  <tableStyleInfo name="Estilo de tabla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bla31" displayName="Tabla31" ref="A4:D10" totalsRowShown="0" headerRowDxfId="19" dataDxfId="18">
  <autoFilter ref="A4:D10" xr:uid="{00000000-0009-0000-0100-00001F000000}"/>
  <tableColumns count="4">
    <tableColumn id="1" xr3:uid="{00000000-0010-0000-1B00-000001000000}" name="Parámetro" dataDxfId="17"/>
    <tableColumn id="2" xr3:uid="{00000000-0010-0000-1B00-000002000000}" name="Agua bruta" dataDxfId="16"/>
    <tableColumn id="3" xr3:uid="{00000000-0010-0000-1B00-000003000000}" name="Agua tratada" dataDxfId="15"/>
    <tableColumn id="4" xr3:uid="{00000000-0010-0000-1B00-000004000000}" name="Rendimiento (%)" dataDxfId="14"/>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4:C26" totalsRowShown="0" headerRowDxfId="215" dataDxfId="214">
  <autoFilter ref="A4:C26" xr:uid="{00000000-0009-0000-0100-000003000000}"/>
  <tableColumns count="3">
    <tableColumn id="1" xr3:uid="{00000000-0010-0000-0200-000001000000}" name="Provincia " dataDxfId="213"/>
    <tableColumn id="2" xr3:uid="{00000000-0010-0000-0200-000002000000}" name="Municipio " dataDxfId="212"/>
    <tableColumn id="3" xr3:uid="{00000000-0010-0000-0200-000003000000}" name="Denominación del punto de muestreo" dataDxfId="211"/>
  </tableColumns>
  <tableStyleInfo name="Estilo de tabla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a30" displayName="Tabla30" ref="A4:B10" totalsRowShown="0" headerRowDxfId="13" dataDxfId="12">
  <autoFilter ref="A4:B10" xr:uid="{00000000-0009-0000-0100-00001E000000}"/>
  <tableColumns count="2">
    <tableColumn id="1" xr3:uid="{00000000-0010-0000-1C00-000001000000}" name="Parámetro" dataDxfId="11"/>
    <tableColumn id="2" xr3:uid="{00000000-0010-0000-1C00-000002000000}" name="Valor" dataDxfId="10" dataCellStyle="Millares"/>
  </tableColumns>
  <tableStyleInfo name="Estilo de tabla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D000000}" name="Tabla29" displayName="Tabla29" ref="A4:D8" totalsRowCount="1" headerRowDxfId="9" dataDxfId="8">
  <autoFilter ref="A4:D7" xr:uid="{00000000-0009-0000-0100-00001D000000}"/>
  <tableColumns count="4">
    <tableColumn id="1" xr3:uid="{00000000-0010-0000-1D00-000001000000}" name="Provincia" totalsRowLabel="Total" dataDxfId="7" totalsRowDxfId="6"/>
    <tableColumn id="2" xr3:uid="{00000000-0010-0000-1D00-000002000000}" name="Inspección vertidos" totalsRowFunction="sum" dataDxfId="5" totalsRowDxfId="4"/>
    <tableColumn id="3" xr3:uid="{00000000-0010-0000-1D00-000003000000}" name="Carga contaminante" totalsRowFunction="sum" dataDxfId="3" totalsRowDxfId="2"/>
    <tableColumn id="4" xr3:uid="{00000000-0010-0000-1D00-000004000000}" name="Comprobación de consumos" totalsRowFunction="sum" dataDxfId="1" totalsRowDxfId="0"/>
  </tableColumns>
  <tableStyleInfo name="Estilo de tabla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54DD259-B79C-4A1A-A6AB-D8C8E41A6F8F}" name="Tabla10" displayName="Tabla10" ref="A4:B8" totalsRowShown="0">
  <autoFilter ref="A4:B8" xr:uid="{F54DD259-B79C-4A1A-A6AB-D8C8E41A6F8F}"/>
  <tableColumns count="2">
    <tableColumn id="1" xr3:uid="{2FA68D89-0FAF-454A-A1D0-728EC7A44E17}" name="Tipo de componente"/>
    <tableColumn id="2" xr3:uid="{774A9C7D-AA15-4D6E-8633-D3D21CD3BA44}" name="Importe"/>
  </tableColumns>
  <tableStyleInfo name="Estilo de tabla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a27" displayName="Tabla27" ref="A4:B7" totalsRowShown="0">
  <autoFilter ref="A4:B7" xr:uid="{00000000-000C-0000-FFFF-FFFF1F000000}"/>
  <tableColumns count="2">
    <tableColumn id="2" xr3:uid="{00000000-0010-0000-1F00-000002000000}" name="Tipo de compomente"/>
    <tableColumn id="3" xr3:uid="{00000000-0010-0000-1F00-000003000000}" name="Importe"/>
  </tableColumns>
  <tableStyleInfo name="Estilo de tabla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0D02B8-DC7E-444D-A804-14AC07A36735}" name="Tabla9" displayName="Tabla9" ref="A4:B11" totalsRowShown="0">
  <autoFilter ref="A4:B11" xr:uid="{DD0D02B8-DC7E-444D-A804-14AC07A36735}"/>
  <tableColumns count="2">
    <tableColumn id="1" xr3:uid="{505E6805-2B73-4854-8F8B-554FC43668A7}" name="Tipo de componente"/>
    <tableColumn id="2" xr3:uid="{B5E44176-9A49-4900-8C4A-A7E520B65513}" name="Importe"/>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4:C15" totalsRowShown="0" headerRowDxfId="210" dataDxfId="209">
  <autoFilter ref="A4:C15" xr:uid="{00000000-0009-0000-0100-000004000000}"/>
  <tableColumns count="3">
    <tableColumn id="1" xr3:uid="{00000000-0010-0000-0300-000001000000}" name="Cuenca" dataDxfId="208"/>
    <tableColumn id="2" xr3:uid="{00000000-0010-0000-0300-000002000000}" name="Zona Sensible" dataDxfId="207"/>
    <tableColumn id="3" xr3:uid="{00000000-0010-0000-0300-000003000000}" name="Provincia" dataDxfId="206"/>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4:E27" totalsRowShown="0" headerRowDxfId="205" dataDxfId="204">
  <autoFilter ref="A4:E27" xr:uid="{00000000-0009-0000-0100-000005000000}"/>
  <tableColumns count="5">
    <tableColumn id="1" xr3:uid="{00000000-0010-0000-0400-000001000000}" name="Provincia" dataDxfId="203"/>
    <tableColumn id="2" xr3:uid="{00000000-0010-0000-0400-000002000000}" name="Masa de agua" dataDxfId="202"/>
    <tableColumn id="3" xr3:uid="{00000000-0010-0000-0400-000003000000}" name="Masa de agua subterránea" dataDxfId="201"/>
    <tableColumn id="4" xr3:uid="{00000000-0010-0000-0400-000004000000}" name="Masa de agua superficial" dataDxfId="200"/>
    <tableColumn id="5" xr3:uid="{00000000-0010-0000-0400-000005000000}" name="Términos municipales" dataDxfId="199"/>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4:E24" totalsRowShown="0" headerRowDxfId="198" dataDxfId="197">
  <autoFilter ref="A4:E24" xr:uid="{00000000-0009-0000-0100-000006000000}"/>
  <tableColumns count="5">
    <tableColumn id="1" xr3:uid="{00000000-0010-0000-0500-000001000000}" name="Nombre de la Reserva" dataDxfId="196"/>
    <tableColumn id="2" xr3:uid="{00000000-0010-0000-0500-000002000000}" name="Cuenca hidrográfica" dataDxfId="195"/>
    <tableColumn id="3" xr3:uid="{00000000-0010-0000-0500-000003000000}" name="Provincia" dataDxfId="194"/>
    <tableColumn id="4" xr3:uid="{00000000-0010-0000-0500-000004000000}" name="Longitud (km)" dataDxfId="193"/>
    <tableColumn id="5" xr3:uid="{00000000-0010-0000-0500-000005000000}" name="Tipología" dataDxfId="192"/>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a8" displayName="Tabla8" ref="A4:B8" totalsRowShown="0" headerRowDxfId="191" dataDxfId="190">
  <autoFilter ref="A4:B8" xr:uid="{00000000-0009-0000-0100-000008000000}"/>
  <tableColumns count="2">
    <tableColumn id="1" xr3:uid="{00000000-0010-0000-0600-000001000000}" name="Municipios / Núcleos" dataDxfId="189"/>
    <tableColumn id="2" xr3:uid="{00000000-0010-0000-0600-000002000000}" name="Actuación" dataDxfId="188"/>
  </tableColumns>
  <tableStyleInfo name="Estilo de tab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a11" displayName="Tabla11" ref="A4:B8" totalsRowShown="0" headerRowDxfId="187" dataDxfId="186">
  <autoFilter ref="A4:B8" xr:uid="{00000000-0009-0000-0100-00000B000000}"/>
  <tableColumns count="2">
    <tableColumn id="1" xr3:uid="{00000000-0010-0000-0700-000001000000}" name="Municipio / núcleos" dataDxfId="185"/>
    <tableColumn id="2" xr3:uid="{00000000-0010-0000-0700-000002000000}" name="Actuación" dataDxfId="184"/>
  </tableColumns>
  <tableStyleInfo name="Estilo de tab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a12" displayName="Tabla12" ref="A4:B12" totalsRowShown="0" dataDxfId="183">
  <autoFilter ref="A4:B12" xr:uid="{00000000-0009-0000-0100-00000C000000}"/>
  <tableColumns count="2">
    <tableColumn id="1" xr3:uid="{00000000-0010-0000-0800-000001000000}" name="Tipos de ayuda" dataDxfId="182"/>
    <tableColumn id="2" xr3:uid="{00000000-0010-0000-0800-000002000000}" name="Importe de subvención _x000a_Anualidad 2022 (€)" dataDxfId="181"/>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0070C0"/>
  </sheetPr>
  <dimension ref="A1:B36"/>
  <sheetViews>
    <sheetView tabSelected="1" zoomScaleNormal="100" workbookViewId="0"/>
  </sheetViews>
  <sheetFormatPr baseColWidth="10" defaultColWidth="11.42578125" defaultRowHeight="16.5" x14ac:dyDescent="0.3"/>
  <cols>
    <col min="1" max="1" width="102.85546875" style="2" customWidth="1"/>
    <col min="2" max="2" width="69" style="2" customWidth="1"/>
    <col min="3" max="16384" width="11.42578125" style="2"/>
  </cols>
  <sheetData>
    <row r="1" spans="1:2" ht="21" thickBot="1" x14ac:dyDescent="0.4">
      <c r="A1" s="34" t="s">
        <v>929</v>
      </c>
    </row>
    <row r="2" spans="1:2" ht="17.25" thickTop="1" x14ac:dyDescent="0.3">
      <c r="A2" s="26" t="s">
        <v>0</v>
      </c>
      <c r="B2" s="26" t="s">
        <v>1</v>
      </c>
    </row>
    <row r="3" spans="1:2" x14ac:dyDescent="0.3">
      <c r="A3" s="23" t="s">
        <v>2</v>
      </c>
      <c r="B3" s="2" t="s">
        <v>3</v>
      </c>
    </row>
    <row r="4" spans="1:2" x14ac:dyDescent="0.3">
      <c r="A4" s="23" t="s">
        <v>4</v>
      </c>
      <c r="B4" s="2" t="s">
        <v>3</v>
      </c>
    </row>
    <row r="5" spans="1:2" x14ac:dyDescent="0.3">
      <c r="A5" s="23" t="s">
        <v>5</v>
      </c>
      <c r="B5" s="3" t="s">
        <v>6</v>
      </c>
    </row>
    <row r="6" spans="1:2" x14ac:dyDescent="0.3">
      <c r="A6" s="23" t="s">
        <v>7</v>
      </c>
      <c r="B6" s="2" t="s">
        <v>3</v>
      </c>
    </row>
    <row r="7" spans="1:2" x14ac:dyDescent="0.3">
      <c r="A7" s="23" t="s">
        <v>8</v>
      </c>
      <c r="B7" s="2" t="s">
        <v>3</v>
      </c>
    </row>
    <row r="8" spans="1:2" x14ac:dyDescent="0.3">
      <c r="A8" s="23" t="s">
        <v>9</v>
      </c>
      <c r="B8" s="2" t="s">
        <v>10</v>
      </c>
    </row>
    <row r="9" spans="1:2" x14ac:dyDescent="0.3">
      <c r="A9" s="23" t="s">
        <v>11</v>
      </c>
      <c r="B9" s="2" t="s">
        <v>3</v>
      </c>
    </row>
    <row r="10" spans="1:2" x14ac:dyDescent="0.3">
      <c r="A10" s="23" t="s">
        <v>12</v>
      </c>
      <c r="B10" s="1" t="s">
        <v>3</v>
      </c>
    </row>
    <row r="11" spans="1:2" x14ac:dyDescent="0.3">
      <c r="A11" s="23" t="s">
        <v>13</v>
      </c>
      <c r="B11" s="1" t="s">
        <v>3</v>
      </c>
    </row>
    <row r="12" spans="1:2" x14ac:dyDescent="0.3">
      <c r="A12" s="23" t="s">
        <v>14</v>
      </c>
      <c r="B12" s="1" t="s">
        <v>3</v>
      </c>
    </row>
    <row r="13" spans="1:2" x14ac:dyDescent="0.3">
      <c r="A13" s="23" t="s">
        <v>15</v>
      </c>
      <c r="B13" s="1" t="s">
        <v>3</v>
      </c>
    </row>
    <row r="14" spans="1:2" x14ac:dyDescent="0.3">
      <c r="A14" s="23" t="s">
        <v>16</v>
      </c>
      <c r="B14" s="1" t="s">
        <v>3</v>
      </c>
    </row>
    <row r="15" spans="1:2" x14ac:dyDescent="0.3">
      <c r="A15" s="23" t="s">
        <v>17</v>
      </c>
      <c r="B15" s="1" t="s">
        <v>3</v>
      </c>
    </row>
    <row r="16" spans="1:2" x14ac:dyDescent="0.3">
      <c r="A16" s="23" t="s">
        <v>18</v>
      </c>
      <c r="B16" s="1" t="s">
        <v>3</v>
      </c>
    </row>
    <row r="17" spans="1:2" x14ac:dyDescent="0.3">
      <c r="A17" s="23" t="s">
        <v>19</v>
      </c>
      <c r="B17" s="1" t="s">
        <v>3</v>
      </c>
    </row>
    <row r="18" spans="1:2" x14ac:dyDescent="0.3">
      <c r="A18" s="23" t="s">
        <v>20</v>
      </c>
      <c r="B18" s="1" t="s">
        <v>21</v>
      </c>
    </row>
    <row r="19" spans="1:2" x14ac:dyDescent="0.3">
      <c r="A19" s="23" t="s">
        <v>22</v>
      </c>
      <c r="B19" s="1" t="s">
        <v>3</v>
      </c>
    </row>
    <row r="20" spans="1:2" x14ac:dyDescent="0.3">
      <c r="A20" s="23" t="s">
        <v>23</v>
      </c>
      <c r="B20" s="1" t="s">
        <v>3</v>
      </c>
    </row>
    <row r="21" spans="1:2" x14ac:dyDescent="0.3">
      <c r="A21" s="23" t="s">
        <v>24</v>
      </c>
      <c r="B21" s="1" t="s">
        <v>3</v>
      </c>
    </row>
    <row r="22" spans="1:2" x14ac:dyDescent="0.3">
      <c r="A22" s="23" t="s">
        <v>25</v>
      </c>
      <c r="B22" s="1" t="s">
        <v>3</v>
      </c>
    </row>
    <row r="23" spans="1:2" x14ac:dyDescent="0.3">
      <c r="A23" s="23" t="s">
        <v>26</v>
      </c>
      <c r="B23" s="1" t="s">
        <v>3</v>
      </c>
    </row>
    <row r="24" spans="1:2" x14ac:dyDescent="0.3">
      <c r="A24" s="23" t="s">
        <v>27</v>
      </c>
      <c r="B24" s="1" t="s">
        <v>3</v>
      </c>
    </row>
    <row r="25" spans="1:2" x14ac:dyDescent="0.3">
      <c r="A25" s="23" t="s">
        <v>28</v>
      </c>
      <c r="B25" s="1" t="s">
        <v>3</v>
      </c>
    </row>
    <row r="26" spans="1:2" x14ac:dyDescent="0.3">
      <c r="A26" s="23" t="s">
        <v>29</v>
      </c>
      <c r="B26" s="1" t="s">
        <v>3</v>
      </c>
    </row>
    <row r="27" spans="1:2" x14ac:dyDescent="0.3">
      <c r="A27" s="23" t="s">
        <v>30</v>
      </c>
      <c r="B27" s="1" t="s">
        <v>3</v>
      </c>
    </row>
    <row r="28" spans="1:2" x14ac:dyDescent="0.3">
      <c r="A28" s="23" t="s">
        <v>31</v>
      </c>
      <c r="B28" s="1" t="s">
        <v>3</v>
      </c>
    </row>
    <row r="29" spans="1:2" x14ac:dyDescent="0.3">
      <c r="A29" s="23" t="s">
        <v>32</v>
      </c>
      <c r="B29" s="1" t="s">
        <v>3</v>
      </c>
    </row>
    <row r="30" spans="1:2" x14ac:dyDescent="0.3">
      <c r="A30" s="23" t="s">
        <v>33</v>
      </c>
      <c r="B30" s="1" t="s">
        <v>3</v>
      </c>
    </row>
    <row r="31" spans="1:2" x14ac:dyDescent="0.3">
      <c r="A31" s="23" t="s">
        <v>34</v>
      </c>
      <c r="B31" s="1" t="s">
        <v>3</v>
      </c>
    </row>
    <row r="32" spans="1:2" x14ac:dyDescent="0.3">
      <c r="A32" s="23" t="s">
        <v>35</v>
      </c>
      <c r="B32" s="1" t="s">
        <v>3</v>
      </c>
    </row>
    <row r="33" spans="1:2" x14ac:dyDescent="0.3">
      <c r="A33" s="23" t="s">
        <v>36</v>
      </c>
      <c r="B33" s="1" t="s">
        <v>3</v>
      </c>
    </row>
    <row r="34" spans="1:2" x14ac:dyDescent="0.3">
      <c r="A34" s="23" t="s">
        <v>37</v>
      </c>
      <c r="B34" s="1" t="s">
        <v>3</v>
      </c>
    </row>
    <row r="35" spans="1:2" x14ac:dyDescent="0.3">
      <c r="A35" s="23" t="s">
        <v>38</v>
      </c>
      <c r="B35" s="1" t="s">
        <v>3</v>
      </c>
    </row>
    <row r="36" spans="1:2" x14ac:dyDescent="0.3">
      <c r="A36" s="23" t="s">
        <v>39</v>
      </c>
      <c r="B36" s="1" t="s">
        <v>3</v>
      </c>
    </row>
  </sheetData>
  <phoneticPr fontId="4" type="noConversion"/>
  <hyperlinks>
    <hyperlink ref="A3" location="'Tabla 1.2.1'!A1" display="Tabla 1.2.1. Cuencas hidrográficas en Aragón" xr:uid="{00000000-0004-0000-0000-000000000000}"/>
    <hyperlink ref="A4" location="'Tabla 1.2.2'!A1" display="Tabla 1.2.2. Principales ríos en territorio aragonés" xr:uid="{00000000-0004-0000-0000-000001000000}"/>
    <hyperlink ref="A5" location="'Tabla 1.2.3'!A1" display="Tabla 1.2.3 Zonas de baño de Aragón en 2022" xr:uid="{00000000-0004-0000-0000-000002000000}"/>
    <hyperlink ref="A6" location="'Tabla 1.2.4'!A1" display="Tabla 1.2.4. Zonas sensibles en Aragón en 2022" xr:uid="{00000000-0004-0000-0000-000003000000}"/>
    <hyperlink ref="A7" location="'Tabla 1.2.5'!A1" display="Tabla 1.2.5. Zonas declaradas vulnerables en Aragón" xr:uid="{00000000-0004-0000-0000-000004000000}"/>
    <hyperlink ref="A8" location="'Tabla 1.2.6'!A1" display="Tabla 1.2.6. Reservas Naturales Fluviales" xr:uid="{00000000-0004-0000-0000-000005000000}"/>
    <hyperlink ref="A9" location="'Tabla 1.2.7'!A1" display="Tabla 1.2.7 Actuaciones en la comprobación del estado del sistema de potabilización de varios municipios con toma en el río Gállego. Año 2022" xr:uid="{00000000-0004-0000-0000-000006000000}"/>
    <hyperlink ref="A10" location="'Tabla 1.2.8'!A1" display="Tabla 1.2.8 Actuaciones de suministro y cambio de carbón activo. Año 2022" xr:uid="{00000000-0004-0000-0000-000007000000}"/>
    <hyperlink ref="A11" location="'Tabla 1.2.9'!A1" display="Tabla 1.2.9. Subvenciones del ciclo urbano del agua gestionadas por el IAA. Año 2022" xr:uid="{00000000-0004-0000-0000-000008000000}"/>
    <hyperlink ref="A12" location="'Tabla 1.2.10'!A1" display="Tabla 1.2-10: Redistribución de anualidades subvenciones de depuración concedidas en 2018" xr:uid="{00000000-0004-0000-0000-000009000000}"/>
    <hyperlink ref="A13" location="'Tabla 1.2.11'!A1" display="Tabla 1.2.11. Convocatoria de subvenciones para depuración de aguas residuales 2022. Relación de beneficiarios" xr:uid="{00000000-0004-0000-0000-00000A000000}"/>
    <hyperlink ref="A14" location="'Tabla 1.2.12'!A1" display="Tabla 1.2-12: Anualidades FITE 2021" xr:uid="{00000000-0004-0000-0000-00000B000000}"/>
    <hyperlink ref="A15" location="'Tabla 1.2.13'!A1" display="Tabla 1.2-13: Relación de beneficiarios convocatoria de subvenciones de 2022 para redacción de proyectos. Línea 1 (FITE 2021)." xr:uid="{00000000-0004-0000-0000-00000C000000}"/>
    <hyperlink ref="A16" location="'Tabla 1.2.14'!A1" display="Tabla 1.2-14: Relación de beneficiarios convocatoria de subvenciones de 2022 para obras de depuración. Línea 2 (FITE 2021)." xr:uid="{00000000-0004-0000-0000-00000D000000}"/>
    <hyperlink ref="A17" location="'Tabla 1.2.15'!A1" display="Tabla 1.2-15: Distribución temporal de subvenciones para mejora de abastecimientos" xr:uid="{00000000-0004-0000-0000-00000E000000}"/>
    <hyperlink ref="A18" location="'Tabla 1.2.26'!A1" display="Tabla 1.2-16: Distribución de crédito" xr:uid="{00000000-0004-0000-0000-00000F000000}"/>
    <hyperlink ref="A19" location="'Tabla 1.2.17'!A1" display="Tabla 1.2-17: Relación de beneficiarios de la convocatoria de subvenciones de 2022 para la mejora del abastecimiento y reducción de pérdidas de agua en municipios de menos de 20.000 habitantes financiada por el Mecanismo de Recuperación y Resiliencia." xr:uid="{00000000-0004-0000-0000-000010000000}"/>
    <hyperlink ref="A20" location="'Tabla 1.2.18'!A1" display="Tabla 1.2.18. Subvenciones publicadas para la gestión del riesgo de inundación. Año 2022" xr:uid="{00000000-0004-0000-0000-000011000000}"/>
    <hyperlink ref="A21" location="'Tabla 1.2.19'!A1" display="Tabla 1.2.19. Convocatoria para redacción de planes municipales de actuación ante riesgos de inundación y la adquisición de equipos y medios materiales de protección, año 2022. Relación de beneficiarios" xr:uid="{00000000-0004-0000-0000-000012000000}"/>
    <hyperlink ref="A22" location="'Tabla 1.2.20'!A1" display="Tabla 1.2.20. Convocatoria para actuaciones preventivas de la peligrosidad por inundación en terrenos de titularidad municipal, 2022-2023. Relación de beneficiarios" xr:uid="{00000000-0004-0000-0000-000013000000}"/>
    <hyperlink ref="A23" location="'Tabla 1.2.21'!A1" display="Tabla 1.2-21: Situación global de las entidades de población del Pirineo. Núcleos de población pendientes de depurar. Año 2022." xr:uid="{00000000-0004-0000-0000-000014000000}"/>
    <hyperlink ref="A24" location="'Tabla 1.2.22'!A1" display="Tabla 1.2-22: Situación global de las entidades de población del Pirineo. Núcleos con depuradora. Año 2022." xr:uid="{00000000-0004-0000-0000-000015000000}"/>
    <hyperlink ref="A25" location="Tabla.1.2.23!A1" display="Tabla 1.2.23 Habitantes con servicio de depuración. Año 2022" xr:uid="{00000000-0004-0000-0000-000016000000}"/>
    <hyperlink ref="A26" location="'Figura 1.2.1'!A1" display="Gráfica 1.1.1. Tratamiento (hab.equivalentes) de los sistemas de depuración en funcionamiento. Año 2022" xr:uid="{00000000-0004-0000-0000-000017000000}"/>
    <hyperlink ref="A27" location="'Tabla 1.2.24'!A1" display="Tabla 1.2.24. Estado de depuración en la provincia de Huesca. Año 2022" xr:uid="{00000000-0004-0000-0000-000018000000}"/>
    <hyperlink ref="A28" location="'Tabla 1.2.25'!A1" display="Tabla 1.2.25  Estado de depuración en la provincia de Teruel. Año 2022" xr:uid="{00000000-0004-0000-0000-000019000000}"/>
    <hyperlink ref="A29" location="'Tabla 1.2.26'!A1" display="Tabla 1.2.26. Estado de depuración en la provincia de Zaragoza. Año 2022" xr:uid="{00000000-0004-0000-0000-00001A000000}"/>
    <hyperlink ref="A30" location="'Tabla 1.2.27'!A1" display="Tabla 1.2.27. Actuaciones de Depuracion del IAA. Año 2022" xr:uid="{00000000-0004-0000-0000-00001B000000}"/>
    <hyperlink ref="A31" location="'Tabla 1.2.28'!A1" display="Tabla 1.2.28. Datos de explotación de las EDAR por tipo de agua. Año 2022" xr:uid="{00000000-0004-0000-0000-00001C000000}"/>
    <hyperlink ref="A32" location="'Tabla 1.2.29'!A1" display="Tabla 1.2.29. Datos de explotación de las EDAR. Año 2022" xr:uid="{00000000-0004-0000-0000-00001D000000}"/>
    <hyperlink ref="A33" location="'Tabla 1.2.30'!A1" display="Tabla 1.2-30: Actuaciones para el control de vertido. Año 2022." xr:uid="{00000000-0004-0000-0000-00001E000000}"/>
    <hyperlink ref="A34" location="'Tabla 1.2.31'!A1" display="Tabla 1.2-31: Tarifas del Impuesto medioambiental sobre las aguas residuales de usos domésticos. Año 2022." xr:uid="{00000000-0004-0000-0000-00001F000000}"/>
    <hyperlink ref="A35" location="'Tabla 1.2.32'!A1" display="Tabla 1.2.32. Tarifas del Impuesto medioambiental sobre las aguas residuales de usos no domésticos. Año 2022" xr:uid="{00000000-0004-0000-0000-000020000000}"/>
    <hyperlink ref="A36" location="'Tabla 1.2.33'!A1" display="Tabla 1.2‑33: Tarifas del Impuesto medioambiental sobre las aguas residuales de usos no domésticos. Tarifa por carga contaminante. Año 2022" xr:uid="{D92DACE0-78DF-43F1-BD97-C8F209C353C4}"/>
  </hyperlinks>
  <pageMargins left="0.47" right="0.21" top="0.31" bottom="0.35" header="0" footer="0"/>
  <pageSetup paperSize="9" orientation="landscape" r:id="rId1"/>
  <headerFooter alignWithMargins="0"/>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tabColor rgb="FF0070C0"/>
  </sheetPr>
  <dimension ref="A1:F12"/>
  <sheetViews>
    <sheetView zoomScaleNormal="100" zoomScaleSheetLayoutView="100" workbookViewId="0">
      <selection activeCell="B23" sqref="B23"/>
    </sheetView>
  </sheetViews>
  <sheetFormatPr baseColWidth="10" defaultColWidth="11.42578125" defaultRowHeight="16.5" x14ac:dyDescent="0.3"/>
  <cols>
    <col min="1" max="1" width="57.140625" style="1" customWidth="1"/>
    <col min="2" max="2" width="25.28515625" style="1" customWidth="1"/>
    <col min="3" max="16384" width="11.42578125" style="1"/>
  </cols>
  <sheetData>
    <row r="1" spans="1:6" ht="20.25" x14ac:dyDescent="0.35">
      <c r="A1" s="32" t="str">
        <f>Índice!A1</f>
        <v xml:space="preserve"> Estado del Medio Ambiente de Aragón Capítulo 1.2: Agua</v>
      </c>
      <c r="F1" s="29" t="s">
        <v>40</v>
      </c>
    </row>
    <row r="2" spans="1:6" x14ac:dyDescent="0.3">
      <c r="A2" s="35" t="s">
        <v>13</v>
      </c>
    </row>
    <row r="3" spans="1:6" x14ac:dyDescent="0.3">
      <c r="A3" s="36" t="s">
        <v>3</v>
      </c>
    </row>
    <row r="4" spans="1:6" ht="33" x14ac:dyDescent="0.3">
      <c r="A4" s="1" t="s">
        <v>263</v>
      </c>
      <c r="B4" s="9" t="s">
        <v>264</v>
      </c>
    </row>
    <row r="5" spans="1:6" ht="24" customHeight="1" x14ac:dyDescent="0.3">
      <c r="A5" s="1" t="s">
        <v>265</v>
      </c>
      <c r="B5" s="1" t="s">
        <v>266</v>
      </c>
    </row>
    <row r="6" spans="1:6" ht="24" customHeight="1" x14ac:dyDescent="0.3">
      <c r="A6" s="1" t="s">
        <v>267</v>
      </c>
      <c r="B6" s="13">
        <v>3550000</v>
      </c>
    </row>
    <row r="7" spans="1:6" ht="24" customHeight="1" x14ac:dyDescent="0.3">
      <c r="A7" s="1" t="s">
        <v>268</v>
      </c>
      <c r="B7" s="13">
        <v>2350000</v>
      </c>
    </row>
    <row r="8" spans="1:6" ht="24" customHeight="1" x14ac:dyDescent="0.3">
      <c r="A8" s="1" t="s">
        <v>269</v>
      </c>
      <c r="B8" s="13">
        <v>100000</v>
      </c>
    </row>
    <row r="9" spans="1:6" ht="24" customHeight="1" x14ac:dyDescent="0.3">
      <c r="A9" s="1" t="s">
        <v>270</v>
      </c>
      <c r="B9" s="13">
        <v>50000</v>
      </c>
    </row>
    <row r="10" spans="1:6" ht="24" customHeight="1" x14ac:dyDescent="0.3">
      <c r="A10" s="1" t="s">
        <v>271</v>
      </c>
      <c r="B10" s="13">
        <v>23702.400000000001</v>
      </c>
    </row>
    <row r="11" spans="1:6" ht="24" customHeight="1" x14ac:dyDescent="0.3">
      <c r="A11" s="1" t="s">
        <v>272</v>
      </c>
      <c r="B11" s="13">
        <v>193526.92</v>
      </c>
    </row>
    <row r="12" spans="1:6" ht="24" customHeight="1" x14ac:dyDescent="0.3">
      <c r="A12" s="1" t="s">
        <v>273</v>
      </c>
      <c r="B12" s="13">
        <v>1832580</v>
      </c>
    </row>
  </sheetData>
  <hyperlinks>
    <hyperlink ref="F1" location="Índice!A1" display="volver índice" xr:uid="{00000000-0004-0000-0900-000000000000}"/>
  </hyperlinks>
  <pageMargins left="0.7" right="0.7" top="0.75" bottom="0.75" header="0.3" footer="0.3"/>
  <pageSetup paperSize="9" scale="95"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tabColor rgb="FF0070C0"/>
  </sheetPr>
  <dimension ref="A1:F9"/>
  <sheetViews>
    <sheetView workbookViewId="0">
      <selection activeCell="F1" sqref="F1"/>
    </sheetView>
  </sheetViews>
  <sheetFormatPr baseColWidth="10" defaultColWidth="11.42578125" defaultRowHeight="16.5" x14ac:dyDescent="0.3"/>
  <cols>
    <col min="1" max="1" width="18.42578125" style="1" customWidth="1"/>
    <col min="2" max="2" width="19.42578125" style="1" customWidth="1"/>
    <col min="3" max="4" width="11.42578125" style="1"/>
    <col min="5" max="5" width="36.140625" style="1" customWidth="1"/>
    <col min="6" max="6" width="13.7109375" style="1" customWidth="1"/>
    <col min="7" max="16384" width="11.42578125" style="1"/>
  </cols>
  <sheetData>
    <row r="1" spans="1:6" ht="20.25" x14ac:dyDescent="0.35">
      <c r="A1" s="32" t="str">
        <f>Índice!A1</f>
        <v xml:space="preserve"> Estado del Medio Ambiente de Aragón Capítulo 1.2: Agua</v>
      </c>
      <c r="F1" s="29" t="s">
        <v>40</v>
      </c>
    </row>
    <row r="2" spans="1:6" ht="18" thickBot="1" x14ac:dyDescent="0.35">
      <c r="A2" s="35" t="s">
        <v>14</v>
      </c>
      <c r="B2" s="33"/>
    </row>
    <row r="3" spans="1:6" ht="17.25" thickTop="1" x14ac:dyDescent="0.3">
      <c r="A3" s="36" t="s">
        <v>3</v>
      </c>
    </row>
    <row r="4" spans="1:6" x14ac:dyDescent="0.3">
      <c r="A4" s="1" t="s">
        <v>274</v>
      </c>
      <c r="B4" s="1" t="s">
        <v>275</v>
      </c>
    </row>
    <row r="5" spans="1:6" x14ac:dyDescent="0.3">
      <c r="A5" s="1">
        <v>2018</v>
      </c>
      <c r="B5" s="13">
        <v>57000</v>
      </c>
    </row>
    <row r="6" spans="1:6" x14ac:dyDescent="0.3">
      <c r="A6" s="1">
        <v>2019</v>
      </c>
      <c r="B6" s="13">
        <v>304000</v>
      </c>
    </row>
    <row r="7" spans="1:6" x14ac:dyDescent="0.3">
      <c r="A7" s="1">
        <v>2020</v>
      </c>
      <c r="B7" s="13">
        <v>2000000</v>
      </c>
    </row>
    <row r="8" spans="1:6" x14ac:dyDescent="0.3">
      <c r="A8" s="1">
        <v>2021</v>
      </c>
      <c r="B8" s="13">
        <v>2039000</v>
      </c>
    </row>
    <row r="9" spans="1:6" x14ac:dyDescent="0.3">
      <c r="A9" s="1" t="s">
        <v>276</v>
      </c>
      <c r="B9" s="13">
        <f>SUBTOTAL(109,Tabla13[Importe (€)])</f>
        <v>4400000</v>
      </c>
    </row>
  </sheetData>
  <hyperlinks>
    <hyperlink ref="F1" location="Índice!A1" display="volver índice" xr:uid="{00000000-0004-0000-0A00-000000000000}"/>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tabColor rgb="FF0070C0"/>
  </sheetPr>
  <dimension ref="A1:F18"/>
  <sheetViews>
    <sheetView workbookViewId="0">
      <selection activeCell="H22" sqref="H22"/>
    </sheetView>
  </sheetViews>
  <sheetFormatPr baseColWidth="10" defaultColWidth="11.42578125" defaultRowHeight="16.5" x14ac:dyDescent="0.3"/>
  <cols>
    <col min="1" max="1" width="28.42578125" style="1" customWidth="1"/>
    <col min="2" max="2" width="39.28515625" style="1" customWidth="1"/>
    <col min="3" max="3" width="25" style="1" customWidth="1"/>
    <col min="4" max="5" width="11.42578125" style="1"/>
    <col min="6" max="6" width="18" style="1" customWidth="1"/>
    <col min="7" max="16384" width="11.42578125" style="1"/>
  </cols>
  <sheetData>
    <row r="1" spans="1:6" ht="20.25" x14ac:dyDescent="0.35">
      <c r="A1" s="32" t="str">
        <f>Índice!A1</f>
        <v xml:space="preserve"> Estado del Medio Ambiente de Aragón Capítulo 1.2: Agua</v>
      </c>
      <c r="F1" s="29" t="s">
        <v>40</v>
      </c>
    </row>
    <row r="2" spans="1:6" x14ac:dyDescent="0.3">
      <c r="A2" s="35" t="s">
        <v>15</v>
      </c>
    </row>
    <row r="3" spans="1:6" x14ac:dyDescent="0.3">
      <c r="A3" s="36" t="s">
        <v>3</v>
      </c>
    </row>
    <row r="4" spans="1:6" x14ac:dyDescent="0.3">
      <c r="A4" s="1" t="s">
        <v>277</v>
      </c>
      <c r="B4" s="1" t="s">
        <v>278</v>
      </c>
      <c r="C4" s="1" t="s">
        <v>279</v>
      </c>
    </row>
    <row r="5" spans="1:6" x14ac:dyDescent="0.3">
      <c r="A5" s="10" t="s">
        <v>280</v>
      </c>
      <c r="B5" s="10" t="s">
        <v>281</v>
      </c>
      <c r="C5" s="14">
        <v>146758.31</v>
      </c>
    </row>
    <row r="6" spans="1:6" x14ac:dyDescent="0.3">
      <c r="A6" s="10" t="s">
        <v>280</v>
      </c>
      <c r="B6" s="10" t="s">
        <v>282</v>
      </c>
      <c r="C6" s="14">
        <v>149554.9</v>
      </c>
    </row>
    <row r="7" spans="1:6" x14ac:dyDescent="0.3">
      <c r="A7" s="10" t="s">
        <v>283</v>
      </c>
      <c r="B7" s="10" t="s">
        <v>284</v>
      </c>
      <c r="C7" s="14">
        <v>142177.65</v>
      </c>
    </row>
    <row r="8" spans="1:6" x14ac:dyDescent="0.3">
      <c r="A8" s="10" t="s">
        <v>285</v>
      </c>
      <c r="B8" s="10" t="s">
        <v>286</v>
      </c>
      <c r="C8" s="14">
        <v>137453.95000000001</v>
      </c>
    </row>
    <row r="9" spans="1:6" x14ac:dyDescent="0.3">
      <c r="A9" s="10" t="s">
        <v>287</v>
      </c>
      <c r="B9" s="10" t="s">
        <v>288</v>
      </c>
      <c r="C9" s="14">
        <v>276573.55</v>
      </c>
    </row>
    <row r="10" spans="1:6" x14ac:dyDescent="0.3">
      <c r="A10" s="10" t="s">
        <v>289</v>
      </c>
      <c r="B10" s="10" t="s">
        <v>290</v>
      </c>
      <c r="C10" s="14">
        <v>400000</v>
      </c>
    </row>
    <row r="11" spans="1:6" x14ac:dyDescent="0.3">
      <c r="A11" s="10" t="s">
        <v>291</v>
      </c>
      <c r="B11" s="10" t="s">
        <v>292</v>
      </c>
      <c r="C11" s="14">
        <v>150000</v>
      </c>
    </row>
    <row r="12" spans="1:6" x14ac:dyDescent="0.3">
      <c r="A12" s="10" t="s">
        <v>291</v>
      </c>
      <c r="B12" s="10" t="s">
        <v>293</v>
      </c>
      <c r="C12" s="14">
        <v>250000</v>
      </c>
    </row>
    <row r="13" spans="1:6" x14ac:dyDescent="0.3">
      <c r="A13" s="10" t="s">
        <v>294</v>
      </c>
      <c r="B13" s="10" t="s">
        <v>295</v>
      </c>
      <c r="C13" s="14">
        <v>453652.34</v>
      </c>
    </row>
    <row r="14" spans="1:6" x14ac:dyDescent="0.3">
      <c r="A14" s="10" t="s">
        <v>296</v>
      </c>
      <c r="B14" s="10" t="s">
        <v>297</v>
      </c>
      <c r="C14" s="14">
        <v>149730.85999999999</v>
      </c>
    </row>
    <row r="15" spans="1:6" x14ac:dyDescent="0.3">
      <c r="A15" s="10" t="s">
        <v>296</v>
      </c>
      <c r="B15" s="10" t="s">
        <v>298</v>
      </c>
      <c r="C15" s="14">
        <v>147917.54</v>
      </c>
    </row>
    <row r="16" spans="1:6" x14ac:dyDescent="0.3">
      <c r="A16" s="10" t="s">
        <v>299</v>
      </c>
      <c r="B16" s="10" t="s">
        <v>300</v>
      </c>
      <c r="C16" s="14">
        <v>148636.22</v>
      </c>
    </row>
    <row r="17" spans="1:3" x14ac:dyDescent="0.3">
      <c r="A17" s="10" t="s">
        <v>299</v>
      </c>
      <c r="B17" s="10" t="s">
        <v>301</v>
      </c>
      <c r="C17" s="14">
        <v>399759.28</v>
      </c>
    </row>
    <row r="18" spans="1:3" x14ac:dyDescent="0.3">
      <c r="A18" s="15" t="s">
        <v>276</v>
      </c>
      <c r="B18" s="15"/>
      <c r="C18" s="13">
        <f>SUBTOTAL(109,Tabla14[Importe subvención (€)])</f>
        <v>2952214.6000000006</v>
      </c>
    </row>
  </sheetData>
  <hyperlinks>
    <hyperlink ref="F1" location="Índice!A1" display="volver índice" xr:uid="{00000000-0004-0000-0B00-000000000000}"/>
  </hyperlinks>
  <pageMargins left="0.7" right="0.7" top="0.75" bottom="0.75" header="0.3" footer="0.3"/>
  <pageSetup paperSize="9" orientation="portrait" horizontalDpi="4294967295" verticalDpi="4294967295"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tabColor rgb="FF0070C0"/>
  </sheetPr>
  <dimension ref="A1:F8"/>
  <sheetViews>
    <sheetView workbookViewId="0">
      <selection activeCell="H21" sqref="H21"/>
    </sheetView>
  </sheetViews>
  <sheetFormatPr baseColWidth="10" defaultColWidth="11.42578125" defaultRowHeight="16.5" x14ac:dyDescent="0.3"/>
  <cols>
    <col min="1" max="1" width="11.5703125" style="1" bestFit="1" customWidth="1"/>
    <col min="2" max="2" width="13.28515625" style="1" bestFit="1" customWidth="1"/>
    <col min="3" max="3" width="22.5703125" style="1" customWidth="1"/>
    <col min="4" max="16384" width="11.42578125" style="1"/>
  </cols>
  <sheetData>
    <row r="1" spans="1:6" ht="20.25" x14ac:dyDescent="0.35">
      <c r="A1" s="32" t="str">
        <f>Índice!A1</f>
        <v xml:space="preserve"> Estado del Medio Ambiente de Aragón Capítulo 1.2: Agua</v>
      </c>
      <c r="F1" s="29" t="s">
        <v>40</v>
      </c>
    </row>
    <row r="2" spans="1:6" x14ac:dyDescent="0.3">
      <c r="A2" s="35" t="s">
        <v>16</v>
      </c>
    </row>
    <row r="3" spans="1:6" x14ac:dyDescent="0.3">
      <c r="A3" s="36" t="s">
        <v>3</v>
      </c>
    </row>
    <row r="4" spans="1:6" x14ac:dyDescent="0.3">
      <c r="A4" s="1" t="s">
        <v>302</v>
      </c>
      <c r="B4" s="1" t="s">
        <v>303</v>
      </c>
      <c r="C4" s="1" t="s">
        <v>304</v>
      </c>
    </row>
    <row r="5" spans="1:6" x14ac:dyDescent="0.3">
      <c r="A5" s="1">
        <v>2022</v>
      </c>
      <c r="B5" s="14">
        <v>100000</v>
      </c>
      <c r="C5" s="14">
        <v>93526.92</v>
      </c>
    </row>
    <row r="6" spans="1:6" x14ac:dyDescent="0.3">
      <c r="A6" s="1">
        <v>2023</v>
      </c>
      <c r="B6" s="14">
        <v>150000</v>
      </c>
      <c r="C6" s="14">
        <v>1000000</v>
      </c>
    </row>
    <row r="7" spans="1:6" x14ac:dyDescent="0.3">
      <c r="A7" s="1">
        <v>2024</v>
      </c>
      <c r="B7" s="14" t="s">
        <v>305</v>
      </c>
      <c r="C7" s="14">
        <v>1250000</v>
      </c>
    </row>
    <row r="8" spans="1:6" x14ac:dyDescent="0.3">
      <c r="A8" s="1" t="s">
        <v>276</v>
      </c>
      <c r="B8" s="14">
        <f>SUBTOTAL(109,Tabla15[Línea 1])</f>
        <v>250000</v>
      </c>
      <c r="C8" s="14">
        <f>SUBTOTAL(109,Tabla15[Línea 2])</f>
        <v>2343526.92</v>
      </c>
    </row>
  </sheetData>
  <hyperlinks>
    <hyperlink ref="F1" location="Índice!A1" display="volver índice" xr:uid="{00000000-0004-0000-0C00-000000000000}"/>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tabColor rgb="FF0070C0"/>
  </sheetPr>
  <dimension ref="A1:D17"/>
  <sheetViews>
    <sheetView workbookViewId="0">
      <selection activeCell="F24" sqref="F24"/>
    </sheetView>
  </sheetViews>
  <sheetFormatPr baseColWidth="10" defaultColWidth="11.42578125" defaultRowHeight="16.5" x14ac:dyDescent="0.3"/>
  <cols>
    <col min="1" max="1" width="32" style="1" bestFit="1" customWidth="1"/>
    <col min="2" max="2" width="77.5703125" style="1" bestFit="1" customWidth="1"/>
    <col min="3" max="3" width="30.28515625" style="1" customWidth="1"/>
    <col min="4" max="4" width="21.85546875" style="1" customWidth="1"/>
    <col min="5" max="16384" width="11.42578125" style="1"/>
  </cols>
  <sheetData>
    <row r="1" spans="1:4" ht="20.25" x14ac:dyDescent="0.35">
      <c r="A1" s="32" t="str">
        <f>Índice!A1</f>
        <v xml:space="preserve"> Estado del Medio Ambiente de Aragón Capítulo 1.2: Agua</v>
      </c>
      <c r="D1" s="29" t="s">
        <v>40</v>
      </c>
    </row>
    <row r="2" spans="1:4" x14ac:dyDescent="0.3">
      <c r="A2" s="35" t="s">
        <v>17</v>
      </c>
    </row>
    <row r="3" spans="1:4" x14ac:dyDescent="0.3">
      <c r="A3" s="36" t="s">
        <v>3</v>
      </c>
    </row>
    <row r="4" spans="1:4" x14ac:dyDescent="0.3">
      <c r="A4" s="1" t="s">
        <v>277</v>
      </c>
      <c r="B4" s="1" t="s">
        <v>278</v>
      </c>
      <c r="C4" s="1" t="s">
        <v>306</v>
      </c>
    </row>
    <row r="5" spans="1:4" x14ac:dyDescent="0.3">
      <c r="A5" s="1" t="s">
        <v>307</v>
      </c>
      <c r="B5" s="1" t="s">
        <v>308</v>
      </c>
      <c r="C5" s="14">
        <v>14983.23</v>
      </c>
    </row>
    <row r="6" spans="1:4" x14ac:dyDescent="0.3">
      <c r="A6" s="1" t="s">
        <v>309</v>
      </c>
      <c r="B6" s="1" t="s">
        <v>310</v>
      </c>
      <c r="C6" s="14">
        <v>25000</v>
      </c>
    </row>
    <row r="7" spans="1:4" x14ac:dyDescent="0.3">
      <c r="A7" s="1" t="s">
        <v>311</v>
      </c>
      <c r="B7" s="1" t="s">
        <v>312</v>
      </c>
      <c r="C7" s="14">
        <v>15028.04</v>
      </c>
    </row>
    <row r="8" spans="1:4" x14ac:dyDescent="0.3">
      <c r="A8" s="1" t="s">
        <v>313</v>
      </c>
      <c r="B8" s="1" t="s">
        <v>314</v>
      </c>
      <c r="C8" s="14">
        <v>29785.19</v>
      </c>
    </row>
    <row r="9" spans="1:4" x14ac:dyDescent="0.3">
      <c r="A9" s="1" t="s">
        <v>315</v>
      </c>
      <c r="B9" s="1" t="s">
        <v>316</v>
      </c>
      <c r="C9" s="14">
        <v>24998.6</v>
      </c>
    </row>
    <row r="10" spans="1:4" x14ac:dyDescent="0.3">
      <c r="A10" s="1" t="s">
        <v>317</v>
      </c>
      <c r="B10" s="1" t="s">
        <v>318</v>
      </c>
      <c r="C10" s="14">
        <v>14075.4</v>
      </c>
    </row>
    <row r="11" spans="1:4" x14ac:dyDescent="0.3">
      <c r="A11" s="1" t="s">
        <v>319</v>
      </c>
      <c r="B11" s="1" t="s">
        <v>320</v>
      </c>
      <c r="C11" s="14">
        <v>19409.61</v>
      </c>
    </row>
    <row r="12" spans="1:4" x14ac:dyDescent="0.3">
      <c r="A12" s="1" t="s">
        <v>321</v>
      </c>
      <c r="B12" s="1" t="s">
        <v>322</v>
      </c>
      <c r="C12" s="14">
        <v>24974</v>
      </c>
    </row>
    <row r="13" spans="1:4" x14ac:dyDescent="0.3">
      <c r="A13" s="1" t="s">
        <v>323</v>
      </c>
      <c r="B13" s="1" t="s">
        <v>324</v>
      </c>
      <c r="C13" s="14">
        <v>14678.47</v>
      </c>
    </row>
    <row r="14" spans="1:4" x14ac:dyDescent="0.3">
      <c r="A14" s="1" t="s">
        <v>325</v>
      </c>
      <c r="B14" s="1" t="s">
        <v>326</v>
      </c>
      <c r="C14" s="14">
        <v>15000</v>
      </c>
    </row>
    <row r="15" spans="1:4" x14ac:dyDescent="0.3">
      <c r="A15" s="1" t="s">
        <v>327</v>
      </c>
      <c r="B15" s="1" t="s">
        <v>328</v>
      </c>
      <c r="C15" s="14">
        <v>35000</v>
      </c>
    </row>
    <row r="16" spans="1:4" x14ac:dyDescent="0.3">
      <c r="A16" s="1" t="s">
        <v>329</v>
      </c>
      <c r="B16" s="1" t="s">
        <v>330</v>
      </c>
      <c r="C16" s="14">
        <v>12376.4</v>
      </c>
    </row>
    <row r="17" spans="1:3" x14ac:dyDescent="0.3">
      <c r="A17" s="1" t="s">
        <v>276</v>
      </c>
      <c r="C17" s="13">
        <f>SUBTOTAL(109,Tabla16[Importe subvención])</f>
        <v>245308.94</v>
      </c>
    </row>
  </sheetData>
  <hyperlinks>
    <hyperlink ref="D1" location="Índice!A1" display="volver índice" xr:uid="{00000000-0004-0000-0D00-000000000000}"/>
  </hyperlink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tabColor rgb="FF0070C0"/>
  </sheetPr>
  <dimension ref="A1:D12"/>
  <sheetViews>
    <sheetView workbookViewId="0">
      <selection activeCell="D1" sqref="D1"/>
    </sheetView>
  </sheetViews>
  <sheetFormatPr baseColWidth="10" defaultColWidth="11.42578125" defaultRowHeight="12.75" x14ac:dyDescent="0.2"/>
  <cols>
    <col min="1" max="1" width="35.140625" customWidth="1"/>
    <col min="2" max="2" width="87.140625" bestFit="1" customWidth="1"/>
    <col min="3" max="3" width="23.85546875" bestFit="1" customWidth="1"/>
    <col min="4" max="4" width="14.5703125" customWidth="1"/>
  </cols>
  <sheetData>
    <row r="1" spans="1:4" ht="20.25" x14ac:dyDescent="0.35">
      <c r="A1" s="32" t="str">
        <f>Índice!A1</f>
        <v xml:space="preserve"> Estado del Medio Ambiente de Aragón Capítulo 1.2: Agua</v>
      </c>
      <c r="D1" s="29" t="s">
        <v>40</v>
      </c>
    </row>
    <row r="2" spans="1:4" ht="16.5" x14ac:dyDescent="0.3">
      <c r="A2" s="35" t="s">
        <v>18</v>
      </c>
      <c r="B2" s="1"/>
      <c r="C2" s="1"/>
      <c r="D2" s="1"/>
    </row>
    <row r="3" spans="1:4" ht="16.5" x14ac:dyDescent="0.3">
      <c r="A3" s="36" t="s">
        <v>3</v>
      </c>
      <c r="B3" s="1"/>
      <c r="C3" s="1"/>
      <c r="D3" s="1"/>
    </row>
    <row r="4" spans="1:4" ht="16.5" x14ac:dyDescent="0.3">
      <c r="A4" s="1" t="s">
        <v>277</v>
      </c>
      <c r="B4" s="1" t="s">
        <v>278</v>
      </c>
      <c r="C4" s="1" t="s">
        <v>306</v>
      </c>
    </row>
    <row r="5" spans="1:4" ht="16.5" x14ac:dyDescent="0.3">
      <c r="A5" s="1" t="s">
        <v>331</v>
      </c>
      <c r="B5" s="1" t="s">
        <v>332</v>
      </c>
      <c r="C5" s="14">
        <v>313390</v>
      </c>
    </row>
    <row r="6" spans="1:4" ht="16.5" x14ac:dyDescent="0.3">
      <c r="A6" s="1" t="s">
        <v>333</v>
      </c>
      <c r="B6" s="1" t="s">
        <v>334</v>
      </c>
      <c r="C6" s="14">
        <v>735926.76</v>
      </c>
    </row>
    <row r="7" spans="1:4" ht="16.5" x14ac:dyDescent="0.3">
      <c r="A7" s="1" t="s">
        <v>96</v>
      </c>
      <c r="B7" s="1" t="s">
        <v>335</v>
      </c>
      <c r="C7" s="14">
        <v>344373.21</v>
      </c>
    </row>
    <row r="8" spans="1:4" ht="16.5" x14ac:dyDescent="0.3">
      <c r="A8" s="1" t="s">
        <v>336</v>
      </c>
      <c r="B8" s="1" t="s">
        <v>337</v>
      </c>
      <c r="C8" s="14">
        <v>750000</v>
      </c>
    </row>
    <row r="9" spans="1:4" ht="16.5" x14ac:dyDescent="0.3">
      <c r="A9" s="1" t="s">
        <v>338</v>
      </c>
      <c r="B9" s="1" t="s">
        <v>339</v>
      </c>
      <c r="C9" s="14">
        <v>178120.68</v>
      </c>
    </row>
    <row r="10" spans="1:4" ht="16.5" x14ac:dyDescent="0.3">
      <c r="A10" s="1" t="s">
        <v>276</v>
      </c>
      <c r="B10" s="1"/>
      <c r="C10" s="13">
        <f>SUBTOTAL(109,Tabla1627[Importe subvención])</f>
        <v>2321810.65</v>
      </c>
    </row>
    <row r="11" spans="1:4" ht="16.5" x14ac:dyDescent="0.3">
      <c r="B11" s="1"/>
      <c r="C11" s="1"/>
      <c r="D11" s="1"/>
    </row>
    <row r="12" spans="1:4" ht="16.5" x14ac:dyDescent="0.3">
      <c r="A12" s="1"/>
      <c r="B12" s="1"/>
      <c r="C12" s="1"/>
      <c r="D12" s="1"/>
    </row>
  </sheetData>
  <hyperlinks>
    <hyperlink ref="D1" location="Índice!A1" display="volver índice" xr:uid="{00000000-0004-0000-0E00-000000000000}"/>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tabColor rgb="FF0070C0"/>
  </sheetPr>
  <dimension ref="A1:F8"/>
  <sheetViews>
    <sheetView workbookViewId="0">
      <selection activeCell="F1" sqref="F1"/>
    </sheetView>
  </sheetViews>
  <sheetFormatPr baseColWidth="10" defaultColWidth="11.42578125" defaultRowHeight="16.5" x14ac:dyDescent="0.3"/>
  <cols>
    <col min="1" max="1" width="11.5703125" style="1" bestFit="1" customWidth="1"/>
    <col min="2" max="4" width="14.85546875" style="1" bestFit="1" customWidth="1"/>
    <col min="5" max="5" width="38.7109375" style="1" customWidth="1"/>
    <col min="6" max="6" width="13.85546875" style="1" customWidth="1"/>
    <col min="7" max="16384" width="11.42578125" style="1"/>
  </cols>
  <sheetData>
    <row r="1" spans="1:6" ht="20.25" x14ac:dyDescent="0.35">
      <c r="A1" s="32" t="str">
        <f>Índice!A1</f>
        <v xml:space="preserve"> Estado del Medio Ambiente de Aragón Capítulo 1.2: Agua</v>
      </c>
      <c r="F1" s="29" t="s">
        <v>40</v>
      </c>
    </row>
    <row r="2" spans="1:6" x14ac:dyDescent="0.3">
      <c r="A2" s="35" t="s">
        <v>19</v>
      </c>
    </row>
    <row r="3" spans="1:6" x14ac:dyDescent="0.3">
      <c r="A3" s="36" t="s">
        <v>3</v>
      </c>
    </row>
    <row r="4" spans="1:6" x14ac:dyDescent="0.3">
      <c r="A4" s="1" t="s">
        <v>302</v>
      </c>
      <c r="B4" s="1" t="s">
        <v>340</v>
      </c>
      <c r="C4" s="1" t="s">
        <v>341</v>
      </c>
      <c r="D4" s="1" t="s">
        <v>342</v>
      </c>
    </row>
    <row r="5" spans="1:6" x14ac:dyDescent="0.3">
      <c r="A5" s="1">
        <v>2022</v>
      </c>
      <c r="B5" s="14">
        <v>3200000</v>
      </c>
      <c r="C5" s="14">
        <v>276880</v>
      </c>
      <c r="D5" s="14">
        <v>3476880</v>
      </c>
    </row>
    <row r="6" spans="1:6" x14ac:dyDescent="0.3">
      <c r="A6" s="1">
        <v>2023</v>
      </c>
      <c r="B6" s="14">
        <v>800000</v>
      </c>
      <c r="C6" s="14">
        <v>830640</v>
      </c>
      <c r="D6" s="14">
        <v>1630640</v>
      </c>
    </row>
    <row r="7" spans="1:6" x14ac:dyDescent="0.3">
      <c r="A7" s="1">
        <v>2024</v>
      </c>
      <c r="B7" s="14"/>
      <c r="C7" s="14">
        <v>276880</v>
      </c>
      <c r="D7" s="14">
        <v>276880</v>
      </c>
    </row>
    <row r="8" spans="1:6" x14ac:dyDescent="0.3">
      <c r="A8" s="1" t="s">
        <v>276</v>
      </c>
      <c r="B8" s="13">
        <f>SUBTOTAL(109,Tabla17[Línea 1 (€)])</f>
        <v>4000000</v>
      </c>
      <c r="C8" s="13">
        <f>SUBTOTAL(109,Tabla17[Línea 2 (€)])</f>
        <v>1384400</v>
      </c>
      <c r="D8" s="13">
        <f>SUBTOTAL(109,Tabla17[Total (€)])</f>
        <v>5384400</v>
      </c>
    </row>
  </sheetData>
  <hyperlinks>
    <hyperlink ref="F1" location="Índice!A1" display="volver índice" xr:uid="{00000000-0004-0000-0F00-000000000000}"/>
  </hyperlinks>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tabColor rgb="FF0070C0"/>
  </sheetPr>
  <dimension ref="A1:G8"/>
  <sheetViews>
    <sheetView workbookViewId="0">
      <selection activeCell="J18" sqref="J18"/>
    </sheetView>
  </sheetViews>
  <sheetFormatPr baseColWidth="10" defaultColWidth="11.42578125" defaultRowHeight="16.5" x14ac:dyDescent="0.3"/>
  <cols>
    <col min="1" max="1" width="11.5703125" style="1" bestFit="1" customWidth="1"/>
    <col min="2" max="4" width="14.85546875" style="1" bestFit="1" customWidth="1"/>
    <col min="5" max="6" width="11.42578125" style="1"/>
    <col min="7" max="7" width="14.7109375" style="1" bestFit="1" customWidth="1"/>
    <col min="8" max="16384" width="11.42578125" style="1"/>
  </cols>
  <sheetData>
    <row r="1" spans="1:7" ht="20.25" x14ac:dyDescent="0.35">
      <c r="A1" s="32" t="str">
        <f>Índice!A1</f>
        <v xml:space="preserve"> Estado del Medio Ambiente de Aragón Capítulo 1.2: Agua</v>
      </c>
      <c r="G1" s="29" t="s">
        <v>40</v>
      </c>
    </row>
    <row r="2" spans="1:7" x14ac:dyDescent="0.3">
      <c r="A2" s="35" t="s">
        <v>20</v>
      </c>
    </row>
    <row r="3" spans="1:7" x14ac:dyDescent="0.3">
      <c r="A3" s="36" t="s">
        <v>3</v>
      </c>
    </row>
    <row r="4" spans="1:7" x14ac:dyDescent="0.3">
      <c r="A4" s="1" t="s">
        <v>302</v>
      </c>
      <c r="B4" s="1" t="s">
        <v>340</v>
      </c>
      <c r="C4" s="1" t="s">
        <v>343</v>
      </c>
      <c r="D4" s="1" t="s">
        <v>342</v>
      </c>
    </row>
    <row r="5" spans="1:7" x14ac:dyDescent="0.3">
      <c r="A5" s="1">
        <v>2022</v>
      </c>
      <c r="B5" s="14">
        <v>1007600</v>
      </c>
      <c r="C5" s="14">
        <v>824980</v>
      </c>
      <c r="D5" s="14">
        <v>1832580</v>
      </c>
    </row>
    <row r="6" spans="1:7" x14ac:dyDescent="0.3">
      <c r="A6" s="1">
        <v>2023</v>
      </c>
      <c r="B6" s="14">
        <v>251900</v>
      </c>
      <c r="C6" s="14">
        <v>2474940</v>
      </c>
      <c r="D6" s="14">
        <v>2726840</v>
      </c>
    </row>
    <row r="7" spans="1:7" x14ac:dyDescent="0.3">
      <c r="A7" s="1">
        <v>2024</v>
      </c>
      <c r="B7" s="14"/>
      <c r="C7" s="14">
        <v>824980</v>
      </c>
      <c r="D7" s="14">
        <v>824980</v>
      </c>
    </row>
    <row r="8" spans="1:7" x14ac:dyDescent="0.3">
      <c r="A8" s="1" t="s">
        <v>276</v>
      </c>
      <c r="B8" s="13">
        <f>SUBTOTAL(109,Tabla18[Línea 1 (€)])</f>
        <v>1259500</v>
      </c>
      <c r="C8" s="13">
        <f>SUBTOTAL(109,Tabla18[Línea 2  (€)])</f>
        <v>4124900</v>
      </c>
      <c r="D8" s="13">
        <f>SUBTOTAL(109,Tabla18[Total (€)])</f>
        <v>5384400</v>
      </c>
    </row>
  </sheetData>
  <hyperlinks>
    <hyperlink ref="G1" location="Índice!A1" display="volver índice" xr:uid="{00000000-0004-0000-1000-000000000000}"/>
  </hyperlink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tabColor rgb="FF0070C0"/>
  </sheetPr>
  <dimension ref="A1:C35"/>
  <sheetViews>
    <sheetView workbookViewId="0">
      <selection activeCell="F9" sqref="F9"/>
    </sheetView>
  </sheetViews>
  <sheetFormatPr baseColWidth="10" defaultColWidth="11.5703125" defaultRowHeight="16.5" x14ac:dyDescent="0.3"/>
  <cols>
    <col min="1" max="1" width="31.85546875" style="1" customWidth="1"/>
    <col min="2" max="2" width="64.42578125" style="1" customWidth="1"/>
    <col min="3" max="3" width="21.85546875" style="1" customWidth="1"/>
    <col min="4" max="16384" width="11.5703125" style="1"/>
  </cols>
  <sheetData>
    <row r="1" spans="1:3" ht="20.25" x14ac:dyDescent="0.35">
      <c r="A1" s="32" t="str">
        <f>Índice!A1</f>
        <v xml:space="preserve"> Estado del Medio Ambiente de Aragón Capítulo 1.2: Agua</v>
      </c>
      <c r="C1" s="29" t="s">
        <v>40</v>
      </c>
    </row>
    <row r="2" spans="1:3" x14ac:dyDescent="0.3">
      <c r="A2" s="35" t="s">
        <v>22</v>
      </c>
    </row>
    <row r="3" spans="1:3" x14ac:dyDescent="0.3">
      <c r="A3" s="36" t="s">
        <v>3</v>
      </c>
    </row>
    <row r="4" spans="1:3" s="10" customFormat="1" ht="27.6" customHeight="1" x14ac:dyDescent="0.2">
      <c r="A4" s="10" t="s">
        <v>277</v>
      </c>
      <c r="B4" s="10" t="s">
        <v>278</v>
      </c>
      <c r="C4" s="10" t="s">
        <v>306</v>
      </c>
    </row>
    <row r="5" spans="1:3" ht="33" x14ac:dyDescent="0.3">
      <c r="A5" s="10" t="s">
        <v>344</v>
      </c>
      <c r="B5" s="11" t="s">
        <v>345</v>
      </c>
      <c r="C5" s="14">
        <v>100153.24</v>
      </c>
    </row>
    <row r="6" spans="1:3" x14ac:dyDescent="0.3">
      <c r="A6" s="10" t="s">
        <v>346</v>
      </c>
      <c r="B6" s="11" t="s">
        <v>347</v>
      </c>
      <c r="C6" s="14">
        <v>64417.54</v>
      </c>
    </row>
    <row r="7" spans="1:3" ht="33" x14ac:dyDescent="0.3">
      <c r="A7" s="10" t="s">
        <v>348</v>
      </c>
      <c r="B7" s="11" t="s">
        <v>349</v>
      </c>
      <c r="C7" s="14">
        <v>147240.37</v>
      </c>
    </row>
    <row r="8" spans="1:3" x14ac:dyDescent="0.3">
      <c r="A8" s="10" t="s">
        <v>350</v>
      </c>
      <c r="B8" s="11" t="s">
        <v>351</v>
      </c>
      <c r="C8" s="14">
        <v>76870.820000000007</v>
      </c>
    </row>
    <row r="9" spans="1:3" ht="33" x14ac:dyDescent="0.3">
      <c r="A9" s="10" t="s">
        <v>352</v>
      </c>
      <c r="B9" s="11" t="s">
        <v>353</v>
      </c>
      <c r="C9" s="14">
        <v>58133.599999999999</v>
      </c>
    </row>
    <row r="10" spans="1:3" ht="33" x14ac:dyDescent="0.3">
      <c r="A10" s="10" t="s">
        <v>354</v>
      </c>
      <c r="B10" s="11" t="s">
        <v>355</v>
      </c>
      <c r="C10" s="14">
        <v>250000</v>
      </c>
    </row>
    <row r="11" spans="1:3" ht="33" x14ac:dyDescent="0.3">
      <c r="A11" s="10" t="s">
        <v>356</v>
      </c>
      <c r="B11" s="11" t="s">
        <v>357</v>
      </c>
      <c r="C11" s="14">
        <v>250000</v>
      </c>
    </row>
    <row r="12" spans="1:3" x14ac:dyDescent="0.3">
      <c r="A12" s="10" t="s">
        <v>358</v>
      </c>
      <c r="B12" s="11" t="s">
        <v>359</v>
      </c>
      <c r="C12" s="14">
        <v>250000</v>
      </c>
    </row>
    <row r="13" spans="1:3" ht="33" x14ac:dyDescent="0.3">
      <c r="A13" s="10" t="s">
        <v>360</v>
      </c>
      <c r="B13" s="11" t="s">
        <v>361</v>
      </c>
      <c r="C13" s="14">
        <v>26573.72</v>
      </c>
    </row>
    <row r="14" spans="1:3" x14ac:dyDescent="0.3">
      <c r="A14" s="10" t="s">
        <v>362</v>
      </c>
      <c r="B14" s="11" t="s">
        <v>363</v>
      </c>
      <c r="C14" s="14">
        <v>191589.85</v>
      </c>
    </row>
    <row r="15" spans="1:3" ht="33" x14ac:dyDescent="0.3">
      <c r="A15" s="10" t="s">
        <v>101</v>
      </c>
      <c r="B15" s="11" t="s">
        <v>364</v>
      </c>
      <c r="C15" s="14">
        <v>228347.06</v>
      </c>
    </row>
    <row r="16" spans="1:3" x14ac:dyDescent="0.3">
      <c r="A16" s="10" t="s">
        <v>365</v>
      </c>
      <c r="B16" s="11" t="s">
        <v>366</v>
      </c>
      <c r="C16" s="14">
        <v>100826.45</v>
      </c>
    </row>
    <row r="17" spans="1:3" x14ac:dyDescent="0.3">
      <c r="A17" s="10" t="s">
        <v>367</v>
      </c>
      <c r="B17" s="11" t="s">
        <v>368</v>
      </c>
      <c r="C17" s="14">
        <v>30127.56</v>
      </c>
    </row>
    <row r="18" spans="1:3" ht="33" x14ac:dyDescent="0.3">
      <c r="A18" s="10" t="s">
        <v>369</v>
      </c>
      <c r="B18" s="11" t="s">
        <v>370</v>
      </c>
      <c r="C18" s="14">
        <v>54173.82</v>
      </c>
    </row>
    <row r="19" spans="1:3" ht="33" x14ac:dyDescent="0.3">
      <c r="A19" s="10" t="s">
        <v>371</v>
      </c>
      <c r="B19" s="11" t="s">
        <v>372</v>
      </c>
      <c r="C19" s="14">
        <v>30357.7</v>
      </c>
    </row>
    <row r="20" spans="1:3" ht="33" x14ac:dyDescent="0.3">
      <c r="A20" s="10" t="s">
        <v>291</v>
      </c>
      <c r="B20" s="11" t="s">
        <v>373</v>
      </c>
      <c r="C20" s="14">
        <v>197538.08</v>
      </c>
    </row>
    <row r="21" spans="1:3" x14ac:dyDescent="0.3">
      <c r="A21" s="10" t="s">
        <v>374</v>
      </c>
      <c r="B21" s="11" t="s">
        <v>375</v>
      </c>
      <c r="C21" s="14">
        <v>160000</v>
      </c>
    </row>
    <row r="22" spans="1:3" x14ac:dyDescent="0.3">
      <c r="A22" s="10" t="s">
        <v>376</v>
      </c>
      <c r="B22" s="11" t="s">
        <v>377</v>
      </c>
      <c r="C22" s="14">
        <v>246633.18</v>
      </c>
    </row>
    <row r="23" spans="1:3" ht="33" x14ac:dyDescent="0.3">
      <c r="A23" s="10" t="s">
        <v>378</v>
      </c>
      <c r="B23" s="11" t="s">
        <v>379</v>
      </c>
      <c r="C23" s="14">
        <v>121595.38</v>
      </c>
    </row>
    <row r="24" spans="1:3" x14ac:dyDescent="0.3">
      <c r="A24" s="10" t="s">
        <v>380</v>
      </c>
      <c r="B24" s="11" t="s">
        <v>381</v>
      </c>
      <c r="C24" s="14">
        <v>28707.22</v>
      </c>
    </row>
    <row r="25" spans="1:3" ht="33" x14ac:dyDescent="0.3">
      <c r="A25" s="10" t="s">
        <v>382</v>
      </c>
      <c r="B25" s="11" t="s">
        <v>383</v>
      </c>
      <c r="C25" s="14">
        <v>133455.70000000001</v>
      </c>
    </row>
    <row r="26" spans="1:3" x14ac:dyDescent="0.3">
      <c r="A26" s="10" t="s">
        <v>384</v>
      </c>
      <c r="B26" s="11" t="s">
        <v>385</v>
      </c>
      <c r="C26" s="14">
        <v>6761.34</v>
      </c>
    </row>
    <row r="27" spans="1:3" x14ac:dyDescent="0.3">
      <c r="A27" s="10" t="s">
        <v>386</v>
      </c>
      <c r="B27" s="11" t="s">
        <v>387</v>
      </c>
      <c r="C27" s="14">
        <v>211125.45</v>
      </c>
    </row>
    <row r="28" spans="1:3" x14ac:dyDescent="0.3">
      <c r="A28" s="10" t="s">
        <v>388</v>
      </c>
      <c r="B28" s="11" t="s">
        <v>389</v>
      </c>
      <c r="C28" s="14">
        <v>250000</v>
      </c>
    </row>
    <row r="29" spans="1:3" ht="33" x14ac:dyDescent="0.3">
      <c r="A29" s="10" t="s">
        <v>390</v>
      </c>
      <c r="B29" s="11" t="s">
        <v>391</v>
      </c>
      <c r="C29" s="14">
        <v>33576.21</v>
      </c>
    </row>
    <row r="30" spans="1:3" ht="33" x14ac:dyDescent="0.3">
      <c r="A30" s="10" t="s">
        <v>392</v>
      </c>
      <c r="B30" s="11" t="s">
        <v>393</v>
      </c>
      <c r="C30" s="14">
        <v>19114.12</v>
      </c>
    </row>
    <row r="31" spans="1:3" ht="33" x14ac:dyDescent="0.3">
      <c r="A31" s="10" t="s">
        <v>394</v>
      </c>
      <c r="B31" s="11" t="s">
        <v>395</v>
      </c>
      <c r="C31" s="14">
        <v>147733.20000000001</v>
      </c>
    </row>
    <row r="32" spans="1:3" ht="33" x14ac:dyDescent="0.3">
      <c r="A32" s="10" t="s">
        <v>396</v>
      </c>
      <c r="B32" s="11" t="s">
        <v>397</v>
      </c>
      <c r="C32" s="14">
        <v>250000</v>
      </c>
    </row>
    <row r="33" spans="1:3" ht="33" x14ac:dyDescent="0.3">
      <c r="A33" s="10" t="s">
        <v>398</v>
      </c>
      <c r="B33" s="11" t="s">
        <v>399</v>
      </c>
      <c r="C33" s="14">
        <v>127856.28</v>
      </c>
    </row>
    <row r="34" spans="1:3" x14ac:dyDescent="0.3">
      <c r="A34" s="10" t="s">
        <v>400</v>
      </c>
      <c r="B34" s="11" t="s">
        <v>401</v>
      </c>
      <c r="C34" s="14">
        <v>167879.7</v>
      </c>
    </row>
    <row r="35" spans="1:3" x14ac:dyDescent="0.3">
      <c r="A35" s="10" t="s">
        <v>276</v>
      </c>
      <c r="B35" s="11"/>
      <c r="C35" s="13">
        <f>SUBTOTAL(109,Tabla19[Importe subvención])</f>
        <v>3960787.5900000012</v>
      </c>
    </row>
  </sheetData>
  <hyperlinks>
    <hyperlink ref="C1" location="Índice!A1" display="volver índice" xr:uid="{00000000-0004-0000-1100-000000000000}"/>
  </hyperlink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8">
    <tabColor rgb="FF0070C0"/>
  </sheetPr>
  <dimension ref="A1:C8"/>
  <sheetViews>
    <sheetView zoomScaleNormal="100" zoomScaleSheetLayoutView="100" workbookViewId="0">
      <selection sqref="A1:XFD3"/>
    </sheetView>
  </sheetViews>
  <sheetFormatPr baseColWidth="10" defaultColWidth="11.5703125" defaultRowHeight="16.5" x14ac:dyDescent="0.3"/>
  <cols>
    <col min="1" max="1" width="74" style="1" customWidth="1"/>
    <col min="2" max="2" width="25.28515625" style="1" customWidth="1"/>
    <col min="3" max="3" width="14.7109375" style="1" bestFit="1" customWidth="1"/>
    <col min="4" max="16384" width="11.5703125" style="1"/>
  </cols>
  <sheetData>
    <row r="1" spans="1:3" ht="20.25" x14ac:dyDescent="0.35">
      <c r="A1" s="32" t="str">
        <f>Índice!A1</f>
        <v xml:space="preserve"> Estado del Medio Ambiente de Aragón Capítulo 1.2: Agua</v>
      </c>
      <c r="C1" s="29" t="s">
        <v>40</v>
      </c>
    </row>
    <row r="2" spans="1:3" x14ac:dyDescent="0.3">
      <c r="A2" s="35" t="s">
        <v>23</v>
      </c>
    </row>
    <row r="3" spans="1:3" x14ac:dyDescent="0.3">
      <c r="A3" s="36" t="s">
        <v>3</v>
      </c>
    </row>
    <row r="4" spans="1:3" ht="33" x14ac:dyDescent="0.3">
      <c r="A4" s="1" t="s">
        <v>263</v>
      </c>
      <c r="B4" s="9" t="s">
        <v>402</v>
      </c>
    </row>
    <row r="5" spans="1:3" ht="20.45" customHeight="1" x14ac:dyDescent="0.3">
      <c r="A5" s="1" t="s">
        <v>403</v>
      </c>
      <c r="B5" s="14">
        <v>100000</v>
      </c>
    </row>
    <row r="6" spans="1:3" ht="20.45" customHeight="1" x14ac:dyDescent="0.3">
      <c r="A6" s="1" t="s">
        <v>404</v>
      </c>
      <c r="B6" s="14">
        <v>200000</v>
      </c>
    </row>
    <row r="7" spans="1:3" ht="20.45" customHeight="1" x14ac:dyDescent="0.3">
      <c r="A7" s="1" t="s">
        <v>405</v>
      </c>
      <c r="B7" s="14">
        <v>200000</v>
      </c>
    </row>
    <row r="8" spans="1:3" x14ac:dyDescent="0.3">
      <c r="A8" s="1" t="s">
        <v>276</v>
      </c>
      <c r="B8" s="14">
        <f>SUBTOTAL(109,Tabla23[Importe de subvención 
Anualidad 2022])</f>
        <v>500000</v>
      </c>
    </row>
  </sheetData>
  <hyperlinks>
    <hyperlink ref="C1" location="Índice!A1" display="volver índice" xr:uid="{00000000-0004-0000-1200-000000000000}"/>
  </hyperlinks>
  <pageMargins left="0.7" right="0.7" top="0.75" bottom="0.75" header="0.3" footer="0.3"/>
  <pageSetup paperSize="9" scale="9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070C0"/>
  </sheetPr>
  <dimension ref="A1:M8"/>
  <sheetViews>
    <sheetView zoomScaleNormal="100" zoomScaleSheetLayoutView="100" workbookViewId="0"/>
  </sheetViews>
  <sheetFormatPr baseColWidth="10" defaultColWidth="9.140625" defaultRowHeight="16.5" x14ac:dyDescent="0.3"/>
  <cols>
    <col min="1" max="1" width="36.85546875" style="2" customWidth="1"/>
    <col min="2" max="2" width="20.5703125" style="2" bestFit="1" customWidth="1"/>
    <col min="3" max="3" width="16.28515625" style="2" customWidth="1"/>
    <col min="4" max="4" width="18.140625" style="2" customWidth="1"/>
    <col min="5" max="5" width="7.85546875" style="2" customWidth="1"/>
    <col min="6" max="6" width="16.42578125" style="2" customWidth="1"/>
    <col min="7" max="7" width="12.42578125" style="4" customWidth="1"/>
    <col min="8" max="8" width="9.7109375" style="4" customWidth="1"/>
    <col min="9" max="16384" width="9.140625" style="2"/>
  </cols>
  <sheetData>
    <row r="1" spans="1:13" ht="20.25" x14ac:dyDescent="0.35">
      <c r="A1" s="32" t="str">
        <f>Índice!A1</f>
        <v xml:space="preserve"> Estado del Medio Ambiente de Aragón Capítulo 1.2: Agua</v>
      </c>
      <c r="F1" s="30" t="s">
        <v>40</v>
      </c>
    </row>
    <row r="2" spans="1:13" s="28" customFormat="1" ht="15.75" x14ac:dyDescent="0.25">
      <c r="A2" s="35" t="s">
        <v>2</v>
      </c>
      <c r="B2" s="27"/>
      <c r="C2" s="27"/>
      <c r="D2" s="27"/>
      <c r="E2" s="27"/>
      <c r="G2" s="27"/>
      <c r="H2" s="27"/>
      <c r="I2" s="27"/>
      <c r="J2" s="27"/>
      <c r="K2" s="27"/>
      <c r="L2" s="27"/>
      <c r="M2" s="27"/>
    </row>
    <row r="3" spans="1:13" s="28" customFormat="1" x14ac:dyDescent="0.3">
      <c r="A3" s="36" t="s">
        <v>3</v>
      </c>
      <c r="B3" s="27"/>
      <c r="C3" s="27"/>
      <c r="D3" s="27"/>
      <c r="E3" s="27"/>
      <c r="F3" s="2"/>
      <c r="G3" s="27"/>
      <c r="H3" s="27"/>
      <c r="I3" s="27"/>
      <c r="J3" s="27"/>
      <c r="K3" s="27"/>
      <c r="L3" s="27"/>
      <c r="M3" s="27"/>
    </row>
    <row r="4" spans="1:13" x14ac:dyDescent="0.3">
      <c r="A4" s="3" t="s">
        <v>41</v>
      </c>
      <c r="B4" s="3" t="s">
        <v>42</v>
      </c>
      <c r="C4" s="3" t="s">
        <v>43</v>
      </c>
    </row>
    <row r="5" spans="1:13" x14ac:dyDescent="0.3">
      <c r="A5" s="3" t="s">
        <v>44</v>
      </c>
      <c r="B5" s="3">
        <v>42111</v>
      </c>
      <c r="C5" s="20">
        <v>0.88200000000000001</v>
      </c>
    </row>
    <row r="6" spans="1:13" x14ac:dyDescent="0.3">
      <c r="A6" s="3" t="s">
        <v>45</v>
      </c>
      <c r="B6" s="3">
        <v>5374</v>
      </c>
      <c r="C6" s="20">
        <v>0.113</v>
      </c>
    </row>
    <row r="7" spans="1:13" x14ac:dyDescent="0.3">
      <c r="A7" s="3" t="s">
        <v>46</v>
      </c>
      <c r="B7" s="3">
        <v>243</v>
      </c>
      <c r="C7" s="20">
        <v>5.0000000000000001E-3</v>
      </c>
    </row>
    <row r="8" spans="1:13" x14ac:dyDescent="0.3">
      <c r="C8" s="21"/>
    </row>
  </sheetData>
  <phoneticPr fontId="4" type="noConversion"/>
  <hyperlinks>
    <hyperlink ref="F1" location="Índice!A1" display="volver índice" xr:uid="{00000000-0004-0000-0100-000000000000}"/>
  </hyperlinks>
  <pageMargins left="0.75" right="0.75" top="0.45" bottom="1" header="0" footer="0"/>
  <pageSetup paperSize="9" scale="80"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9">
    <tabColor rgb="FF0070C0"/>
  </sheetPr>
  <dimension ref="A1:D21"/>
  <sheetViews>
    <sheetView zoomScaleNormal="100" workbookViewId="0">
      <selection sqref="A1:XFD3"/>
    </sheetView>
  </sheetViews>
  <sheetFormatPr baseColWidth="10" defaultColWidth="11.42578125" defaultRowHeight="16.5" x14ac:dyDescent="0.3"/>
  <cols>
    <col min="1" max="1" width="28.42578125" style="1" customWidth="1"/>
    <col min="2" max="2" width="76.140625" style="1" bestFit="1" customWidth="1"/>
    <col min="3" max="3" width="21.5703125" style="1" customWidth="1"/>
    <col min="4" max="4" width="20.140625" style="1" customWidth="1"/>
    <col min="5" max="5" width="28.85546875" style="1" customWidth="1"/>
    <col min="6" max="6" width="17.140625" style="1" customWidth="1"/>
    <col min="7" max="16384" width="11.42578125" style="1"/>
  </cols>
  <sheetData>
    <row r="1" spans="1:4" ht="20.25" x14ac:dyDescent="0.35">
      <c r="A1" s="32" t="str">
        <f>Índice!A1</f>
        <v xml:space="preserve"> Estado del Medio Ambiente de Aragón Capítulo 1.2: Agua</v>
      </c>
      <c r="C1" s="29" t="s">
        <v>40</v>
      </c>
    </row>
    <row r="2" spans="1:4" x14ac:dyDescent="0.3">
      <c r="A2" s="35" t="s">
        <v>406</v>
      </c>
    </row>
    <row r="3" spans="1:4" x14ac:dyDescent="0.3">
      <c r="A3" s="36" t="s">
        <v>3</v>
      </c>
    </row>
    <row r="4" spans="1:4" ht="46.5" customHeight="1" x14ac:dyDescent="0.3">
      <c r="A4" s="1" t="s">
        <v>277</v>
      </c>
      <c r="B4" s="1" t="s">
        <v>278</v>
      </c>
      <c r="C4" s="1" t="s">
        <v>306</v>
      </c>
      <c r="D4" s="1" t="s">
        <v>407</v>
      </c>
    </row>
    <row r="5" spans="1:4" ht="28.9" customHeight="1" x14ac:dyDescent="0.3">
      <c r="A5" s="1" t="s">
        <v>96</v>
      </c>
      <c r="B5" s="1" t="s">
        <v>408</v>
      </c>
      <c r="C5" s="14">
        <v>5989.5</v>
      </c>
      <c r="D5" s="1">
        <v>1</v>
      </c>
    </row>
    <row r="6" spans="1:4" ht="28.9" customHeight="1" x14ac:dyDescent="0.3">
      <c r="A6" s="1" t="s">
        <v>409</v>
      </c>
      <c r="B6" s="1" t="s">
        <v>408</v>
      </c>
      <c r="C6" s="14">
        <v>5989.5</v>
      </c>
      <c r="D6" s="1">
        <v>1</v>
      </c>
    </row>
    <row r="7" spans="1:4" ht="28.9" customHeight="1" x14ac:dyDescent="0.3">
      <c r="A7" s="1" t="s">
        <v>410</v>
      </c>
      <c r="B7" s="1" t="s">
        <v>408</v>
      </c>
      <c r="C7" s="14">
        <v>5950</v>
      </c>
      <c r="D7" s="1">
        <v>1</v>
      </c>
    </row>
    <row r="8" spans="1:4" ht="28.9" customHeight="1" x14ac:dyDescent="0.3">
      <c r="A8" s="1" t="s">
        <v>411</v>
      </c>
      <c r="B8" s="1" t="s">
        <v>408</v>
      </c>
      <c r="C8" s="14">
        <v>6000</v>
      </c>
      <c r="D8" s="1">
        <v>1</v>
      </c>
    </row>
    <row r="9" spans="1:4" ht="28.9" customHeight="1" x14ac:dyDescent="0.3">
      <c r="A9" s="1" t="s">
        <v>412</v>
      </c>
      <c r="B9" s="1" t="s">
        <v>408</v>
      </c>
      <c r="C9" s="14">
        <v>6000</v>
      </c>
      <c r="D9" s="1">
        <v>1</v>
      </c>
    </row>
    <row r="10" spans="1:4" ht="28.9" customHeight="1" x14ac:dyDescent="0.3">
      <c r="A10" s="1" t="s">
        <v>413</v>
      </c>
      <c r="B10" s="1" t="s">
        <v>408</v>
      </c>
      <c r="C10" s="14">
        <v>4719</v>
      </c>
      <c r="D10" s="1">
        <v>1</v>
      </c>
    </row>
    <row r="11" spans="1:4" ht="28.9" customHeight="1" x14ac:dyDescent="0.3">
      <c r="A11" s="1" t="s">
        <v>414</v>
      </c>
      <c r="B11" s="1" t="s">
        <v>408</v>
      </c>
      <c r="C11" s="14">
        <v>4718.1899999999996</v>
      </c>
      <c r="D11" s="1">
        <v>1</v>
      </c>
    </row>
    <row r="12" spans="1:4" ht="28.9" customHeight="1" x14ac:dyDescent="0.3">
      <c r="A12" s="1" t="s">
        <v>415</v>
      </c>
      <c r="B12" s="1" t="s">
        <v>408</v>
      </c>
      <c r="C12" s="14">
        <v>6000</v>
      </c>
      <c r="D12" s="1">
        <v>1</v>
      </c>
    </row>
    <row r="13" spans="1:4" ht="28.9" customHeight="1" x14ac:dyDescent="0.3">
      <c r="A13" s="1" t="s">
        <v>416</v>
      </c>
      <c r="B13" s="1" t="s">
        <v>417</v>
      </c>
      <c r="C13" s="14">
        <v>10000</v>
      </c>
      <c r="D13" s="1">
        <v>2</v>
      </c>
    </row>
    <row r="14" spans="1:4" ht="28.9" customHeight="1" x14ac:dyDescent="0.3">
      <c r="A14" s="1" t="s">
        <v>418</v>
      </c>
      <c r="B14" s="1" t="s">
        <v>419</v>
      </c>
      <c r="C14" s="14">
        <v>4724.49</v>
      </c>
      <c r="D14" s="1">
        <v>2</v>
      </c>
    </row>
    <row r="15" spans="1:4" ht="28.9" customHeight="1" x14ac:dyDescent="0.3">
      <c r="A15" s="1" t="s">
        <v>420</v>
      </c>
      <c r="B15" s="1" t="s">
        <v>421</v>
      </c>
      <c r="C15" s="14">
        <v>9597.7199999999993</v>
      </c>
      <c r="D15" s="1">
        <v>2</v>
      </c>
    </row>
    <row r="16" spans="1:4" ht="28.9" customHeight="1" x14ac:dyDescent="0.3">
      <c r="A16" s="1" t="s">
        <v>356</v>
      </c>
      <c r="B16" s="1" t="s">
        <v>422</v>
      </c>
      <c r="C16" s="14">
        <v>2300</v>
      </c>
      <c r="D16" s="1">
        <v>2</v>
      </c>
    </row>
    <row r="17" spans="1:4" ht="28.9" customHeight="1" x14ac:dyDescent="0.3">
      <c r="A17" s="1" t="s">
        <v>423</v>
      </c>
      <c r="B17" s="1" t="s">
        <v>424</v>
      </c>
      <c r="C17" s="14">
        <v>6046.13</v>
      </c>
      <c r="D17" s="1">
        <v>2</v>
      </c>
    </row>
    <row r="18" spans="1:4" ht="28.9" customHeight="1" x14ac:dyDescent="0.3">
      <c r="A18" s="1" t="s">
        <v>425</v>
      </c>
      <c r="B18" s="1" t="s">
        <v>426</v>
      </c>
      <c r="C18" s="14">
        <v>6522.22</v>
      </c>
      <c r="D18" s="1">
        <v>2</v>
      </c>
    </row>
    <row r="19" spans="1:4" ht="28.9" customHeight="1" x14ac:dyDescent="0.3">
      <c r="A19" s="1" t="s">
        <v>427</v>
      </c>
      <c r="B19" s="1" t="s">
        <v>428</v>
      </c>
      <c r="C19" s="14">
        <v>8760.4</v>
      </c>
      <c r="D19" s="1">
        <v>2</v>
      </c>
    </row>
    <row r="20" spans="1:4" x14ac:dyDescent="0.3">
      <c r="A20" s="1" t="s">
        <v>429</v>
      </c>
    </row>
    <row r="21" spans="1:4" x14ac:dyDescent="0.3">
      <c r="A21" s="1" t="s">
        <v>430</v>
      </c>
    </row>
  </sheetData>
  <hyperlinks>
    <hyperlink ref="C1" location="Índice!A1" display="volver índice" xr:uid="{00000000-0004-0000-1300-000000000000}"/>
  </hyperlinks>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tabColor rgb="FF0070C0"/>
  </sheetPr>
  <dimension ref="A1:E20"/>
  <sheetViews>
    <sheetView workbookViewId="0">
      <selection activeCell="C1" sqref="C1"/>
    </sheetView>
  </sheetViews>
  <sheetFormatPr baseColWidth="10" defaultColWidth="11.42578125" defaultRowHeight="16.5" x14ac:dyDescent="0.3"/>
  <cols>
    <col min="1" max="1" width="28.28515625" style="1" customWidth="1"/>
    <col min="2" max="2" width="138.85546875" style="1" bestFit="1" customWidth="1"/>
    <col min="3" max="4" width="15.85546875" style="1" customWidth="1"/>
    <col min="5" max="5" width="13.28515625" style="1" bestFit="1" customWidth="1"/>
    <col min="6" max="6" width="15.28515625" style="1" customWidth="1"/>
    <col min="7" max="16384" width="11.42578125" style="1"/>
  </cols>
  <sheetData>
    <row r="1" spans="1:5" ht="20.25" x14ac:dyDescent="0.35">
      <c r="A1" s="32" t="str">
        <f>Índice!A1</f>
        <v xml:space="preserve"> Estado del Medio Ambiente de Aragón Capítulo 1.2: Agua</v>
      </c>
      <c r="C1" s="29" t="s">
        <v>40</v>
      </c>
    </row>
    <row r="2" spans="1:5" x14ac:dyDescent="0.3">
      <c r="A2" s="35" t="s">
        <v>431</v>
      </c>
    </row>
    <row r="3" spans="1:5" x14ac:dyDescent="0.3">
      <c r="A3" s="36" t="s">
        <v>3</v>
      </c>
    </row>
    <row r="4" spans="1:5" x14ac:dyDescent="0.3">
      <c r="A4" s="1" t="s">
        <v>277</v>
      </c>
      <c r="B4" s="1" t="s">
        <v>278</v>
      </c>
      <c r="C4" s="1" t="s">
        <v>432</v>
      </c>
      <c r="D4" s="1" t="s">
        <v>433</v>
      </c>
      <c r="E4" s="1" t="s">
        <v>434</v>
      </c>
    </row>
    <row r="5" spans="1:5" x14ac:dyDescent="0.3">
      <c r="A5" s="10" t="s">
        <v>435</v>
      </c>
      <c r="B5" s="1" t="s">
        <v>436</v>
      </c>
      <c r="C5" s="14">
        <v>19957.009999999998</v>
      </c>
      <c r="D5" s="14">
        <v>19957.02</v>
      </c>
      <c r="E5" s="14">
        <v>39914.03</v>
      </c>
    </row>
    <row r="6" spans="1:5" x14ac:dyDescent="0.3">
      <c r="A6" s="10" t="s">
        <v>416</v>
      </c>
      <c r="B6" s="1" t="s">
        <v>437</v>
      </c>
      <c r="C6" s="14">
        <v>19026.77</v>
      </c>
      <c r="D6" s="14">
        <v>19026.77</v>
      </c>
      <c r="E6" s="14">
        <v>38053.54</v>
      </c>
    </row>
    <row r="7" spans="1:5" x14ac:dyDescent="0.3">
      <c r="A7" s="10" t="s">
        <v>438</v>
      </c>
      <c r="B7" s="1" t="s">
        <v>439</v>
      </c>
      <c r="C7" s="14">
        <v>15996.34</v>
      </c>
      <c r="D7" s="14">
        <v>15996.34</v>
      </c>
      <c r="E7" s="14">
        <v>31992.68</v>
      </c>
    </row>
    <row r="8" spans="1:5" x14ac:dyDescent="0.3">
      <c r="A8" s="10" t="s">
        <v>440</v>
      </c>
      <c r="B8" s="1" t="s">
        <v>441</v>
      </c>
      <c r="C8" s="14">
        <v>1750</v>
      </c>
      <c r="D8" s="14">
        <v>1750</v>
      </c>
      <c r="E8" s="14">
        <v>3500</v>
      </c>
    </row>
    <row r="9" spans="1:5" x14ac:dyDescent="0.3">
      <c r="A9" s="10" t="s">
        <v>356</v>
      </c>
      <c r="B9" s="1" t="s">
        <v>442</v>
      </c>
      <c r="C9" s="14">
        <v>14571.65</v>
      </c>
      <c r="D9" s="14">
        <v>14571.65</v>
      </c>
      <c r="E9" s="14">
        <v>29143.3</v>
      </c>
    </row>
    <row r="10" spans="1:5" x14ac:dyDescent="0.3">
      <c r="A10" s="10" t="s">
        <v>443</v>
      </c>
      <c r="B10" s="1" t="s">
        <v>444</v>
      </c>
      <c r="C10" s="14">
        <v>19358.55</v>
      </c>
      <c r="D10" s="14">
        <v>19358.560000000001</v>
      </c>
      <c r="E10" s="14">
        <v>38717.11</v>
      </c>
    </row>
    <row r="11" spans="1:5" x14ac:dyDescent="0.3">
      <c r="A11" s="10" t="s">
        <v>445</v>
      </c>
      <c r="B11" s="1" t="s">
        <v>446</v>
      </c>
      <c r="C11" s="14">
        <v>19855.07</v>
      </c>
      <c r="D11" s="14">
        <v>19855.07</v>
      </c>
      <c r="E11" s="14">
        <v>39710.14</v>
      </c>
    </row>
    <row r="12" spans="1:5" x14ac:dyDescent="0.3">
      <c r="A12" s="10" t="s">
        <v>427</v>
      </c>
      <c r="B12" s="1" t="s">
        <v>447</v>
      </c>
      <c r="C12" s="14">
        <v>11381.63</v>
      </c>
      <c r="D12" s="14">
        <v>11381.63</v>
      </c>
      <c r="E12" s="14">
        <v>22763.26</v>
      </c>
    </row>
    <row r="13" spans="1:5" x14ac:dyDescent="0.3">
      <c r="A13" s="10" t="s">
        <v>448</v>
      </c>
      <c r="B13" s="1" t="s">
        <v>449</v>
      </c>
      <c r="C13" s="14">
        <v>7350</v>
      </c>
      <c r="D13" s="14">
        <v>4266</v>
      </c>
      <c r="E13" s="14">
        <v>11616</v>
      </c>
    </row>
    <row r="14" spans="1:5" x14ac:dyDescent="0.3">
      <c r="A14" s="10" t="s">
        <v>113</v>
      </c>
      <c r="B14" s="1" t="s">
        <v>450</v>
      </c>
      <c r="C14" s="14">
        <v>19174.86</v>
      </c>
      <c r="D14" s="14">
        <v>19174.86</v>
      </c>
      <c r="E14" s="14">
        <v>38349.72</v>
      </c>
    </row>
    <row r="15" spans="1:5" x14ac:dyDescent="0.3">
      <c r="A15" s="10" t="s">
        <v>96</v>
      </c>
      <c r="B15" s="1" t="s">
        <v>451</v>
      </c>
      <c r="C15" s="14">
        <v>6630.8</v>
      </c>
      <c r="D15" s="14">
        <v>6630.8</v>
      </c>
      <c r="E15" s="14">
        <v>13261.6</v>
      </c>
    </row>
    <row r="16" spans="1:5" x14ac:dyDescent="0.3">
      <c r="A16" s="10" t="s">
        <v>99</v>
      </c>
      <c r="B16" s="1" t="s">
        <v>452</v>
      </c>
      <c r="C16" s="14">
        <v>17065.72</v>
      </c>
      <c r="D16" s="14">
        <v>17065.73</v>
      </c>
      <c r="E16" s="14">
        <v>34131.449999999997</v>
      </c>
    </row>
    <row r="17" spans="1:5" x14ac:dyDescent="0.3">
      <c r="A17" s="10" t="s">
        <v>453</v>
      </c>
      <c r="B17" s="1" t="s">
        <v>454</v>
      </c>
      <c r="C17" s="14">
        <v>15940.5</v>
      </c>
      <c r="D17" s="14">
        <v>15940.51</v>
      </c>
      <c r="E17" s="14">
        <v>31881.01</v>
      </c>
    </row>
    <row r="18" spans="1:5" x14ac:dyDescent="0.3">
      <c r="A18" s="10" t="s">
        <v>455</v>
      </c>
      <c r="B18" s="1" t="s">
        <v>456</v>
      </c>
      <c r="C18" s="14">
        <v>8056.18</v>
      </c>
      <c r="D18" s="14">
        <v>8056.18</v>
      </c>
      <c r="E18" s="14">
        <v>16112.36</v>
      </c>
    </row>
    <row r="19" spans="1:5" x14ac:dyDescent="0.3">
      <c r="A19" s="10" t="s">
        <v>457</v>
      </c>
      <c r="B19" s="1" t="s">
        <v>458</v>
      </c>
      <c r="C19" s="14">
        <v>2012.67</v>
      </c>
      <c r="D19" s="14">
        <v>2012.67</v>
      </c>
      <c r="E19" s="14">
        <v>4025.34</v>
      </c>
    </row>
    <row r="20" spans="1:5" x14ac:dyDescent="0.3">
      <c r="A20" s="15" t="s">
        <v>276</v>
      </c>
      <c r="C20" s="13">
        <f>SUBTOTAL(109,Tabla25[Importe 2022])</f>
        <v>198127.75</v>
      </c>
      <c r="D20" s="13">
        <f>SUBTOTAL(109,Tabla25[Importe 2023])</f>
        <v>195043.79000000004</v>
      </c>
      <c r="E20" s="13">
        <f>SUBTOTAL(109,Tabla25[TOTAL])</f>
        <v>393171.54000000004</v>
      </c>
    </row>
  </sheetData>
  <hyperlinks>
    <hyperlink ref="C1" location="Índice!A1" display="volver índice" xr:uid="{00000000-0004-0000-1400-000000000000}"/>
  </hyperlinks>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7">
    <tabColor rgb="FF0070C0"/>
  </sheetPr>
  <dimension ref="A1:E11"/>
  <sheetViews>
    <sheetView workbookViewId="0">
      <selection activeCell="E1" sqref="E1"/>
    </sheetView>
  </sheetViews>
  <sheetFormatPr baseColWidth="10" defaultColWidth="11.42578125" defaultRowHeight="16.5" x14ac:dyDescent="0.3"/>
  <cols>
    <col min="1" max="1" width="22.140625" style="1" customWidth="1"/>
    <col min="2" max="2" width="15.28515625" style="1" customWidth="1"/>
    <col min="3" max="3" width="24.28515625" style="1" customWidth="1"/>
    <col min="4" max="4" width="11.85546875" style="1" bestFit="1" customWidth="1"/>
    <col min="5" max="5" width="51" style="1" customWidth="1"/>
    <col min="6" max="6" width="16.42578125" style="1" customWidth="1"/>
    <col min="7" max="16384" width="11.42578125" style="1"/>
  </cols>
  <sheetData>
    <row r="1" spans="1:5" ht="20.25" x14ac:dyDescent="0.35">
      <c r="A1" s="32" t="str">
        <f>Índice!A1</f>
        <v xml:space="preserve"> Estado del Medio Ambiente de Aragón Capítulo 1.2: Agua</v>
      </c>
      <c r="E1" s="29" t="s">
        <v>40</v>
      </c>
    </row>
    <row r="2" spans="1:5" x14ac:dyDescent="0.3">
      <c r="A2" s="35" t="s">
        <v>26</v>
      </c>
    </row>
    <row r="3" spans="1:5" x14ac:dyDescent="0.3">
      <c r="A3" s="36" t="s">
        <v>3</v>
      </c>
    </row>
    <row r="4" spans="1:5" x14ac:dyDescent="0.3">
      <c r="A4" s="1" t="s">
        <v>459</v>
      </c>
      <c r="B4" s="1" t="s">
        <v>460</v>
      </c>
      <c r="C4" s="1" t="s">
        <v>461</v>
      </c>
    </row>
    <row r="5" spans="1:5" x14ac:dyDescent="0.3">
      <c r="A5" s="1" t="s">
        <v>462</v>
      </c>
      <c r="B5" s="1" t="s">
        <v>463</v>
      </c>
      <c r="C5" s="1">
        <v>94</v>
      </c>
    </row>
    <row r="6" spans="1:5" x14ac:dyDescent="0.3">
      <c r="A6" s="1" t="s">
        <v>464</v>
      </c>
      <c r="B6" s="1" t="s">
        <v>465</v>
      </c>
      <c r="C6" s="1">
        <v>52</v>
      </c>
    </row>
    <row r="7" spans="1:5" x14ac:dyDescent="0.3">
      <c r="A7" s="1" t="s">
        <v>466</v>
      </c>
      <c r="B7" s="1" t="s">
        <v>467</v>
      </c>
      <c r="C7" s="1">
        <v>25</v>
      </c>
    </row>
    <row r="8" spans="1:5" x14ac:dyDescent="0.3">
      <c r="A8" s="1" t="s">
        <v>468</v>
      </c>
      <c r="B8" s="1" t="s">
        <v>469</v>
      </c>
      <c r="C8" s="1">
        <v>28</v>
      </c>
    </row>
    <row r="9" spans="1:5" x14ac:dyDescent="0.3">
      <c r="A9" s="1" t="s">
        <v>470</v>
      </c>
      <c r="B9" s="1" t="s">
        <v>471</v>
      </c>
      <c r="C9" s="1">
        <v>12</v>
      </c>
    </row>
    <row r="10" spans="1:5" x14ac:dyDescent="0.3">
      <c r="A10" s="1" t="s">
        <v>276</v>
      </c>
      <c r="C10" s="1">
        <f>SUBTOTAL(109,Tabla35[Nº nucleos pendientes])</f>
        <v>211</v>
      </c>
    </row>
    <row r="11" spans="1:5" ht="18" customHeight="1" x14ac:dyDescent="0.3"/>
  </sheetData>
  <phoneticPr fontId="20" type="noConversion"/>
  <hyperlinks>
    <hyperlink ref="E1" location="Índice!A1" display="volver índice" xr:uid="{00000000-0004-0000-1500-000000000000}"/>
  </hyperlinks>
  <pageMargins left="0.7" right="0.7" top="0.75" bottom="0.75" header="0.3" footer="0.3"/>
  <pageSetup paperSize="9" orientation="landscape"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rgb="FF0070C0"/>
  </sheetPr>
  <dimension ref="A1:E8"/>
  <sheetViews>
    <sheetView workbookViewId="0">
      <selection activeCell="H20" sqref="H20"/>
    </sheetView>
  </sheetViews>
  <sheetFormatPr baseColWidth="10" defaultColWidth="11.42578125" defaultRowHeight="16.5" x14ac:dyDescent="0.3"/>
  <cols>
    <col min="1" max="1" width="22.140625" style="1" customWidth="1"/>
    <col min="2" max="2" width="23.85546875" style="1" customWidth="1"/>
    <col min="3" max="3" width="24.28515625" style="1" customWidth="1"/>
    <col min="4" max="4" width="11.85546875" style="1" bestFit="1" customWidth="1"/>
    <col min="5" max="5" width="14.7109375" style="1" bestFit="1" customWidth="1"/>
    <col min="6" max="16384" width="11.42578125" style="1"/>
  </cols>
  <sheetData>
    <row r="1" spans="1:5" ht="20.25" x14ac:dyDescent="0.35">
      <c r="A1" s="32" t="str">
        <f>Índice!A1</f>
        <v xml:space="preserve"> Estado del Medio Ambiente de Aragón Capítulo 1.2: Agua</v>
      </c>
      <c r="E1" s="29" t="s">
        <v>40</v>
      </c>
    </row>
    <row r="2" spans="1:5" x14ac:dyDescent="0.3">
      <c r="A2" s="35" t="s">
        <v>27</v>
      </c>
    </row>
    <row r="3" spans="1:5" x14ac:dyDescent="0.3">
      <c r="A3" s="36" t="s">
        <v>3</v>
      </c>
    </row>
    <row r="4" spans="1:5" x14ac:dyDescent="0.3">
      <c r="A4" s="1" t="s">
        <v>472</v>
      </c>
      <c r="B4" s="1" t="s">
        <v>473</v>
      </c>
    </row>
    <row r="5" spans="1:5" x14ac:dyDescent="0.3">
      <c r="A5" s="1" t="s">
        <v>474</v>
      </c>
      <c r="B5" s="1">
        <v>25</v>
      </c>
    </row>
    <row r="6" spans="1:5" x14ac:dyDescent="0.3">
      <c r="A6" s="1" t="s">
        <v>475</v>
      </c>
      <c r="B6" s="1">
        <v>75</v>
      </c>
    </row>
    <row r="7" spans="1:5" x14ac:dyDescent="0.3">
      <c r="A7" s="1" t="s">
        <v>476</v>
      </c>
      <c r="B7" s="1">
        <v>16</v>
      </c>
    </row>
    <row r="8" spans="1:5" x14ac:dyDescent="0.3">
      <c r="A8" s="1" t="s">
        <v>477</v>
      </c>
      <c r="B8" s="1">
        <v>0</v>
      </c>
    </row>
  </sheetData>
  <hyperlinks>
    <hyperlink ref="E1" location="Índice!A1" display="volver índice" xr:uid="{00000000-0004-0000-1600-000000000000}"/>
  </hyperlinks>
  <pageMargins left="0.7" right="0.7" top="0.75" bottom="0.75" header="0.3" footer="0.3"/>
  <pageSetup paperSize="9" orientation="landscape" r:id="rId1"/>
  <headerFooter alignWithMargins="0"/>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rgb="FF0070C0"/>
  </sheetPr>
  <dimension ref="A1:D21"/>
  <sheetViews>
    <sheetView showGridLines="0" workbookViewId="0">
      <selection activeCell="E24" sqref="E24"/>
    </sheetView>
  </sheetViews>
  <sheetFormatPr baseColWidth="10" defaultColWidth="9.140625" defaultRowHeight="16.5" x14ac:dyDescent="0.3"/>
  <cols>
    <col min="1" max="1" width="12.85546875" style="1" customWidth="1"/>
    <col min="2" max="4" width="30.5703125" style="1" customWidth="1"/>
    <col min="5" max="5" width="18.85546875" style="1" customWidth="1"/>
    <col min="6" max="6" width="16.140625" style="1" customWidth="1"/>
    <col min="7" max="7" width="15.5703125" style="1" customWidth="1"/>
    <col min="8" max="8" width="3.42578125" style="1" customWidth="1"/>
    <col min="9" max="9" width="13.140625" style="1" customWidth="1"/>
    <col min="10" max="16384" width="9.140625" style="1"/>
  </cols>
  <sheetData>
    <row r="1" spans="1:4" ht="20.25" x14ac:dyDescent="0.35">
      <c r="A1" s="32" t="str">
        <f>Índice!A1</f>
        <v xml:space="preserve"> Estado del Medio Ambiente de Aragón Capítulo 1.2: Agua</v>
      </c>
      <c r="D1" s="29" t="s">
        <v>40</v>
      </c>
    </row>
    <row r="2" spans="1:4" x14ac:dyDescent="0.3">
      <c r="A2" s="35" t="s">
        <v>28</v>
      </c>
    </row>
    <row r="3" spans="1:4" x14ac:dyDescent="0.3">
      <c r="A3" s="36" t="s">
        <v>3</v>
      </c>
    </row>
    <row r="4" spans="1:4" s="9" customFormat="1" ht="33" x14ac:dyDescent="0.3">
      <c r="A4" s="22" t="s">
        <v>119</v>
      </c>
      <c r="B4" s="22" t="s">
        <v>478</v>
      </c>
      <c r="C4" s="22" t="s">
        <v>479</v>
      </c>
      <c r="D4" s="22" t="s">
        <v>480</v>
      </c>
    </row>
    <row r="5" spans="1:4" x14ac:dyDescent="0.3">
      <c r="A5" s="1" t="s">
        <v>131</v>
      </c>
      <c r="B5" s="16">
        <v>439922</v>
      </c>
      <c r="C5" s="16">
        <v>185446</v>
      </c>
      <c r="D5" s="19">
        <f>C5/B10</f>
        <v>0.82942057830355342</v>
      </c>
    </row>
    <row r="6" spans="1:4" x14ac:dyDescent="0.3">
      <c r="A6" s="1" t="s">
        <v>96</v>
      </c>
      <c r="B6" s="16">
        <v>295867</v>
      </c>
      <c r="C6" s="16">
        <v>115703</v>
      </c>
      <c r="D6" s="19">
        <f>C6/B11</f>
        <v>0.86263121794107123</v>
      </c>
    </row>
    <row r="7" spans="1:4" x14ac:dyDescent="0.3">
      <c r="A7" s="1" t="s">
        <v>107</v>
      </c>
      <c r="B7" s="16">
        <v>2159279</v>
      </c>
      <c r="C7" s="16">
        <v>935804</v>
      </c>
      <c r="D7" s="19">
        <f>C7/B12</f>
        <v>0.96979331614422271</v>
      </c>
    </row>
    <row r="8" spans="1:4" x14ac:dyDescent="0.3">
      <c r="A8" s="1" t="s">
        <v>481</v>
      </c>
      <c r="B8" s="16">
        <f>SUM(B5:B7)</f>
        <v>2895068</v>
      </c>
      <c r="C8" s="16">
        <f>SUM(C5:C7)</f>
        <v>1236953</v>
      </c>
      <c r="D8" s="19">
        <f>C8/B13</f>
        <v>0.93519749898878402</v>
      </c>
    </row>
    <row r="9" spans="1:4" ht="17.25" customHeight="1" x14ac:dyDescent="0.3"/>
    <row r="10" spans="1:4" x14ac:dyDescent="0.3">
      <c r="A10" s="1" t="s">
        <v>131</v>
      </c>
      <c r="B10" s="1">
        <v>223585</v>
      </c>
    </row>
    <row r="11" spans="1:4" x14ac:dyDescent="0.3">
      <c r="A11" s="1" t="s">
        <v>96</v>
      </c>
      <c r="B11" s="1">
        <v>134128</v>
      </c>
    </row>
    <row r="12" spans="1:4" x14ac:dyDescent="0.3">
      <c r="A12" s="1" t="s">
        <v>107</v>
      </c>
      <c r="B12" s="1">
        <v>964952</v>
      </c>
    </row>
    <row r="13" spans="1:4" ht="15.75" customHeight="1" x14ac:dyDescent="0.3">
      <c r="A13" s="1" t="s">
        <v>55</v>
      </c>
      <c r="B13" s="1">
        <f>SUM(B10:B12)</f>
        <v>1322665</v>
      </c>
    </row>
    <row r="15" spans="1:4" ht="17.25" customHeight="1" x14ac:dyDescent="0.3"/>
    <row r="19" ht="15.75" customHeight="1" x14ac:dyDescent="0.3"/>
    <row r="20" ht="22.5" customHeight="1" x14ac:dyDescent="0.3"/>
    <row r="21" ht="23.25" customHeight="1" x14ac:dyDescent="0.3"/>
  </sheetData>
  <hyperlinks>
    <hyperlink ref="D1" location="Índice!A1" display="volver índice" xr:uid="{00000000-0004-0000-1700-000000000000}"/>
  </hyperlinks>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tabColor rgb="FF0070C0"/>
  </sheetPr>
  <dimension ref="A1:D8"/>
  <sheetViews>
    <sheetView workbookViewId="0">
      <selection sqref="A1:XFD3"/>
    </sheetView>
  </sheetViews>
  <sheetFormatPr baseColWidth="10" defaultColWidth="9.140625" defaultRowHeight="16.5" x14ac:dyDescent="0.3"/>
  <cols>
    <col min="1" max="1" width="13.28515625" style="1" customWidth="1"/>
    <col min="2" max="2" width="48.140625" style="1" customWidth="1"/>
    <col min="3" max="3" width="21.140625" style="1" customWidth="1"/>
    <col min="4" max="4" width="20.85546875" style="1" customWidth="1"/>
    <col min="5" max="5" width="16.7109375" style="1" customWidth="1"/>
    <col min="6" max="6" width="13" style="1" customWidth="1"/>
    <col min="7" max="8" width="8.7109375" style="1" customWidth="1"/>
    <col min="9" max="16384" width="9.140625" style="1"/>
  </cols>
  <sheetData>
    <row r="1" spans="1:4" ht="20.25" x14ac:dyDescent="0.35">
      <c r="A1" s="32" t="str">
        <f>Índice!A1</f>
        <v xml:space="preserve"> Estado del Medio Ambiente de Aragón Capítulo 1.2: Agua</v>
      </c>
      <c r="D1" s="29" t="s">
        <v>40</v>
      </c>
    </row>
    <row r="2" spans="1:4" x14ac:dyDescent="0.3">
      <c r="A2" s="35" t="s">
        <v>29</v>
      </c>
    </row>
    <row r="3" spans="1:4" x14ac:dyDescent="0.3">
      <c r="A3" s="36" t="s">
        <v>3</v>
      </c>
    </row>
    <row r="4" spans="1:4" x14ac:dyDescent="0.3">
      <c r="A4" s="1" t="s">
        <v>119</v>
      </c>
      <c r="B4" s="1" t="s">
        <v>482</v>
      </c>
    </row>
    <row r="5" spans="1:4" x14ac:dyDescent="0.3">
      <c r="A5" s="1" t="s">
        <v>131</v>
      </c>
      <c r="B5" s="1">
        <f>'Tabla.1.2.23'!B5</f>
        <v>439922</v>
      </c>
    </row>
    <row r="6" spans="1:4" x14ac:dyDescent="0.3">
      <c r="A6" s="1" t="s">
        <v>96</v>
      </c>
      <c r="B6" s="1">
        <f>'Tabla.1.2.23'!B6</f>
        <v>295867</v>
      </c>
    </row>
    <row r="7" spans="1:4" x14ac:dyDescent="0.3">
      <c r="A7" s="1" t="s">
        <v>107</v>
      </c>
      <c r="B7" s="1">
        <f>'Tabla.1.2.23'!B7</f>
        <v>2159279</v>
      </c>
    </row>
    <row r="8" spans="1:4" x14ac:dyDescent="0.3">
      <c r="A8" s="1" t="s">
        <v>481</v>
      </c>
      <c r="B8" s="1">
        <f>SUM(B5:B7)</f>
        <v>2895068</v>
      </c>
    </row>
  </sheetData>
  <hyperlinks>
    <hyperlink ref="D1" location="Índice!A1" display="volver índice" xr:uid="{00000000-0004-0000-1800-000000000000}"/>
  </hyperlink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tabColor rgb="FF0070C0"/>
  </sheetPr>
  <dimension ref="A1:F100"/>
  <sheetViews>
    <sheetView zoomScale="93" zoomScaleNormal="93" workbookViewId="0">
      <selection sqref="A1:XFD3"/>
    </sheetView>
  </sheetViews>
  <sheetFormatPr baseColWidth="10" defaultColWidth="9.140625" defaultRowHeight="16.5" x14ac:dyDescent="0.3"/>
  <cols>
    <col min="1" max="1" width="28.140625" style="1" customWidth="1"/>
    <col min="2" max="2" width="22.85546875" style="1" customWidth="1"/>
    <col min="3" max="3" width="38.28515625" style="1" customWidth="1"/>
    <col min="4" max="4" width="32.85546875" style="1" customWidth="1"/>
    <col min="5" max="5" width="36.140625" style="1" customWidth="1"/>
    <col min="6" max="6" width="24.7109375" style="1" customWidth="1"/>
    <col min="7" max="7" width="8.7109375" style="1" customWidth="1"/>
    <col min="8" max="16384" width="9.140625" style="1"/>
  </cols>
  <sheetData>
    <row r="1" spans="1:6" ht="20.25" x14ac:dyDescent="0.35">
      <c r="A1" s="32" t="str">
        <f>Índice!A1</f>
        <v xml:space="preserve"> Estado del Medio Ambiente de Aragón Capítulo 1.2: Agua</v>
      </c>
      <c r="D1" s="29" t="s">
        <v>40</v>
      </c>
    </row>
    <row r="2" spans="1:6" x14ac:dyDescent="0.3">
      <c r="A2" s="35" t="s">
        <v>30</v>
      </c>
    </row>
    <row r="3" spans="1:6" x14ac:dyDescent="0.3">
      <c r="A3" s="36" t="s">
        <v>3</v>
      </c>
    </row>
    <row r="4" spans="1:6" s="11" customFormat="1" ht="33" x14ac:dyDescent="0.2">
      <c r="A4" s="11" t="s">
        <v>483</v>
      </c>
      <c r="B4" s="11" t="s">
        <v>484</v>
      </c>
      <c r="C4" s="11" t="s">
        <v>485</v>
      </c>
      <c r="D4" s="11" t="s">
        <v>486</v>
      </c>
      <c r="E4" s="11" t="s">
        <v>487</v>
      </c>
      <c r="F4" s="11" t="s">
        <v>488</v>
      </c>
    </row>
    <row r="5" spans="1:6" x14ac:dyDescent="0.3">
      <c r="A5" s="1" t="s">
        <v>489</v>
      </c>
      <c r="B5" s="1" t="s">
        <v>490</v>
      </c>
      <c r="C5" s="1" t="s">
        <v>490</v>
      </c>
      <c r="D5" s="16">
        <v>200</v>
      </c>
      <c r="E5" s="1" t="s">
        <v>491</v>
      </c>
      <c r="F5" s="1" t="s">
        <v>492</v>
      </c>
    </row>
    <row r="6" spans="1:6" ht="18" customHeight="1" x14ac:dyDescent="0.3">
      <c r="A6" s="1" t="s">
        <v>489</v>
      </c>
      <c r="B6" s="1" t="s">
        <v>493</v>
      </c>
      <c r="C6" s="1" t="s">
        <v>493</v>
      </c>
      <c r="D6" s="16">
        <v>200</v>
      </c>
      <c r="E6" s="1" t="s">
        <v>491</v>
      </c>
      <c r="F6" s="1" t="s">
        <v>492</v>
      </c>
    </row>
    <row r="7" spans="1:6" x14ac:dyDescent="0.3">
      <c r="A7" s="1" t="s">
        <v>489</v>
      </c>
      <c r="B7" s="1" t="s">
        <v>494</v>
      </c>
      <c r="C7" s="1" t="s">
        <v>495</v>
      </c>
      <c r="D7" s="16">
        <v>12000</v>
      </c>
      <c r="E7" s="1" t="s">
        <v>491</v>
      </c>
      <c r="F7" s="1" t="s">
        <v>492</v>
      </c>
    </row>
    <row r="8" spans="1:6" x14ac:dyDescent="0.3">
      <c r="A8" s="1" t="s">
        <v>489</v>
      </c>
      <c r="B8" s="1" t="s">
        <v>496</v>
      </c>
      <c r="C8" s="1" t="s">
        <v>496</v>
      </c>
      <c r="D8" s="16">
        <v>200</v>
      </c>
      <c r="E8" s="1" t="s">
        <v>491</v>
      </c>
      <c r="F8" s="1" t="s">
        <v>492</v>
      </c>
    </row>
    <row r="9" spans="1:6" x14ac:dyDescent="0.3">
      <c r="A9" s="1" t="s">
        <v>489</v>
      </c>
      <c r="B9" s="1" t="s">
        <v>497</v>
      </c>
      <c r="C9" s="1" t="s">
        <v>497</v>
      </c>
      <c r="D9" s="16">
        <v>100</v>
      </c>
      <c r="E9" s="1" t="s">
        <v>498</v>
      </c>
      <c r="F9" s="1" t="s">
        <v>492</v>
      </c>
    </row>
    <row r="10" spans="1:6" x14ac:dyDescent="0.3">
      <c r="A10" s="1" t="s">
        <v>489</v>
      </c>
      <c r="B10" s="1" t="s">
        <v>499</v>
      </c>
      <c r="C10" s="1" t="s">
        <v>499</v>
      </c>
      <c r="D10" s="16">
        <v>50</v>
      </c>
      <c r="E10" s="1" t="s">
        <v>498</v>
      </c>
      <c r="F10" s="1" t="s">
        <v>492</v>
      </c>
    </row>
    <row r="11" spans="1:6" x14ac:dyDescent="0.3">
      <c r="A11" s="1" t="s">
        <v>489</v>
      </c>
      <c r="B11" s="1" t="s">
        <v>500</v>
      </c>
      <c r="C11" s="1" t="s">
        <v>500</v>
      </c>
      <c r="D11" s="16">
        <v>50</v>
      </c>
      <c r="E11" s="1" t="s">
        <v>498</v>
      </c>
      <c r="F11" s="1" t="s">
        <v>492</v>
      </c>
    </row>
    <row r="12" spans="1:6" x14ac:dyDescent="0.3">
      <c r="A12" s="1" t="s">
        <v>489</v>
      </c>
      <c r="B12" s="1" t="s">
        <v>501</v>
      </c>
      <c r="C12" s="1" t="s">
        <v>501</v>
      </c>
      <c r="D12" s="16">
        <v>200</v>
      </c>
      <c r="E12" s="1" t="s">
        <v>491</v>
      </c>
      <c r="F12" s="1" t="s">
        <v>492</v>
      </c>
    </row>
    <row r="13" spans="1:6" x14ac:dyDescent="0.3">
      <c r="A13" s="1" t="s">
        <v>489</v>
      </c>
      <c r="B13" s="1" t="s">
        <v>502</v>
      </c>
      <c r="C13" s="1" t="s">
        <v>502</v>
      </c>
      <c r="D13" s="16">
        <v>400</v>
      </c>
      <c r="E13" s="1" t="s">
        <v>491</v>
      </c>
      <c r="F13" s="1" t="s">
        <v>492</v>
      </c>
    </row>
    <row r="14" spans="1:6" x14ac:dyDescent="0.3">
      <c r="A14" s="1" t="s">
        <v>489</v>
      </c>
      <c r="B14" s="1" t="s">
        <v>503</v>
      </c>
      <c r="C14" s="1" t="s">
        <v>503</v>
      </c>
      <c r="D14" s="16">
        <v>50</v>
      </c>
      <c r="E14" s="1" t="s">
        <v>498</v>
      </c>
      <c r="F14" s="1" t="s">
        <v>492</v>
      </c>
    </row>
    <row r="15" spans="1:6" x14ac:dyDescent="0.3">
      <c r="A15" s="1" t="s">
        <v>489</v>
      </c>
      <c r="B15" s="1" t="s">
        <v>504</v>
      </c>
      <c r="C15" s="1" t="s">
        <v>504</v>
      </c>
      <c r="D15" s="16">
        <v>100</v>
      </c>
      <c r="E15" s="1" t="s">
        <v>498</v>
      </c>
      <c r="F15" s="1" t="s">
        <v>492</v>
      </c>
    </row>
    <row r="16" spans="1:6" x14ac:dyDescent="0.3">
      <c r="A16" s="1" t="s">
        <v>489</v>
      </c>
      <c r="B16" s="1" t="s">
        <v>505</v>
      </c>
      <c r="C16" s="1" t="s">
        <v>505</v>
      </c>
      <c r="D16" s="16">
        <v>50</v>
      </c>
      <c r="E16" s="1" t="s">
        <v>498</v>
      </c>
      <c r="F16" s="1" t="s">
        <v>492</v>
      </c>
    </row>
    <row r="17" spans="1:6" x14ac:dyDescent="0.3">
      <c r="A17" s="1" t="s">
        <v>489</v>
      </c>
      <c r="B17" s="1" t="s">
        <v>299</v>
      </c>
      <c r="C17" s="1" t="s">
        <v>506</v>
      </c>
      <c r="D17" s="16">
        <v>19050</v>
      </c>
      <c r="E17" s="1" t="s">
        <v>491</v>
      </c>
      <c r="F17" s="1" t="s">
        <v>492</v>
      </c>
    </row>
    <row r="18" spans="1:6" x14ac:dyDescent="0.3">
      <c r="A18" s="1" t="s">
        <v>489</v>
      </c>
      <c r="B18" s="1" t="s">
        <v>507</v>
      </c>
      <c r="C18" s="1" t="s">
        <v>507</v>
      </c>
      <c r="D18" s="16">
        <v>200</v>
      </c>
      <c r="E18" s="1" t="s">
        <v>491</v>
      </c>
      <c r="F18" s="1" t="s">
        <v>492</v>
      </c>
    </row>
    <row r="19" spans="1:6" x14ac:dyDescent="0.3">
      <c r="A19" s="1" t="s">
        <v>489</v>
      </c>
      <c r="B19" s="1" t="s">
        <v>508</v>
      </c>
      <c r="C19" s="1" t="s">
        <v>508</v>
      </c>
      <c r="D19" s="16">
        <v>50</v>
      </c>
      <c r="E19" s="1" t="s">
        <v>498</v>
      </c>
      <c r="F19" s="1" t="s">
        <v>492</v>
      </c>
    </row>
    <row r="20" spans="1:6" x14ac:dyDescent="0.3">
      <c r="A20" s="1" t="s">
        <v>489</v>
      </c>
      <c r="B20" s="1" t="s">
        <v>509</v>
      </c>
      <c r="C20" s="1" t="s">
        <v>509</v>
      </c>
      <c r="D20" s="16">
        <v>400</v>
      </c>
      <c r="E20" s="1" t="s">
        <v>491</v>
      </c>
      <c r="F20" s="1" t="s">
        <v>492</v>
      </c>
    </row>
    <row r="21" spans="1:6" x14ac:dyDescent="0.3">
      <c r="A21" s="1" t="s">
        <v>489</v>
      </c>
      <c r="B21" s="1" t="s">
        <v>510</v>
      </c>
      <c r="C21" s="1" t="s">
        <v>510</v>
      </c>
      <c r="D21" s="16">
        <v>400</v>
      </c>
      <c r="E21" s="1" t="s">
        <v>491</v>
      </c>
      <c r="F21" s="1" t="s">
        <v>492</v>
      </c>
    </row>
    <row r="22" spans="1:6" x14ac:dyDescent="0.3">
      <c r="A22" s="1" t="s">
        <v>511</v>
      </c>
      <c r="B22" s="1" t="s">
        <v>412</v>
      </c>
      <c r="C22" s="1" t="s">
        <v>412</v>
      </c>
      <c r="D22" s="16">
        <v>1650</v>
      </c>
      <c r="E22" s="1" t="s">
        <v>491</v>
      </c>
      <c r="F22" s="1" t="s">
        <v>492</v>
      </c>
    </row>
    <row r="23" spans="1:6" x14ac:dyDescent="0.3">
      <c r="A23" s="1" t="s">
        <v>511</v>
      </c>
      <c r="B23" s="1" t="s">
        <v>512</v>
      </c>
      <c r="C23" s="1" t="s">
        <v>512</v>
      </c>
      <c r="D23" s="16">
        <v>2600</v>
      </c>
      <c r="E23" s="1" t="s">
        <v>491</v>
      </c>
      <c r="F23" s="1" t="s">
        <v>492</v>
      </c>
    </row>
    <row r="24" spans="1:6" x14ac:dyDescent="0.3">
      <c r="A24" s="1" t="s">
        <v>511</v>
      </c>
      <c r="B24" s="1" t="s">
        <v>513</v>
      </c>
      <c r="C24" s="1" t="s">
        <v>513</v>
      </c>
      <c r="D24" s="16">
        <v>1333</v>
      </c>
      <c r="E24" s="1" t="s">
        <v>514</v>
      </c>
      <c r="F24" s="1" t="s">
        <v>492</v>
      </c>
    </row>
    <row r="25" spans="1:6" ht="12.75" customHeight="1" x14ac:dyDescent="0.3">
      <c r="A25" s="1" t="s">
        <v>511</v>
      </c>
      <c r="B25" s="1" t="s">
        <v>515</v>
      </c>
      <c r="C25" s="1" t="s">
        <v>515</v>
      </c>
      <c r="D25" s="16">
        <v>300</v>
      </c>
      <c r="F25" s="1" t="s">
        <v>516</v>
      </c>
    </row>
    <row r="26" spans="1:6" x14ac:dyDescent="0.3">
      <c r="A26" s="1" t="s">
        <v>511</v>
      </c>
      <c r="B26" s="1" t="s">
        <v>356</v>
      </c>
      <c r="C26" s="1" t="s">
        <v>356</v>
      </c>
      <c r="D26" s="16">
        <v>11308</v>
      </c>
      <c r="E26" s="1" t="s">
        <v>491</v>
      </c>
      <c r="F26" s="1" t="s">
        <v>492</v>
      </c>
    </row>
    <row r="27" spans="1:6" ht="12.75" customHeight="1" x14ac:dyDescent="0.3">
      <c r="A27" s="1" t="s">
        <v>511</v>
      </c>
      <c r="B27" s="1" t="s">
        <v>517</v>
      </c>
      <c r="C27" s="1" t="s">
        <v>517</v>
      </c>
      <c r="D27" s="16">
        <v>600</v>
      </c>
      <c r="E27" s="1" t="s">
        <v>518</v>
      </c>
      <c r="F27" s="1" t="s">
        <v>492</v>
      </c>
    </row>
    <row r="28" spans="1:6" ht="12.75" customHeight="1" x14ac:dyDescent="0.3">
      <c r="A28" s="1" t="s">
        <v>511</v>
      </c>
      <c r="B28" s="1" t="s">
        <v>519</v>
      </c>
      <c r="C28" s="1" t="s">
        <v>519</v>
      </c>
      <c r="D28" s="16">
        <v>1146</v>
      </c>
      <c r="E28" s="1" t="s">
        <v>514</v>
      </c>
      <c r="F28" s="1" t="s">
        <v>492</v>
      </c>
    </row>
    <row r="29" spans="1:6" x14ac:dyDescent="0.3">
      <c r="A29" s="1" t="s">
        <v>511</v>
      </c>
      <c r="B29" s="1" t="s">
        <v>520</v>
      </c>
      <c r="C29" s="1" t="s">
        <v>520</v>
      </c>
      <c r="D29" s="16">
        <v>1400</v>
      </c>
      <c r="E29" s="1" t="s">
        <v>491</v>
      </c>
      <c r="F29" s="1" t="s">
        <v>492</v>
      </c>
    </row>
    <row r="30" spans="1:6" ht="12.75" customHeight="1" x14ac:dyDescent="0.3">
      <c r="A30" s="1" t="s">
        <v>511</v>
      </c>
      <c r="B30" s="1" t="s">
        <v>521</v>
      </c>
      <c r="C30" s="1" t="s">
        <v>521</v>
      </c>
      <c r="D30" s="16">
        <v>1493</v>
      </c>
      <c r="E30" s="1" t="s">
        <v>491</v>
      </c>
      <c r="F30" s="1" t="s">
        <v>492</v>
      </c>
    </row>
    <row r="31" spans="1:6" ht="12.75" customHeight="1" x14ac:dyDescent="0.3">
      <c r="A31" s="1" t="s">
        <v>511</v>
      </c>
      <c r="B31" s="1" t="s">
        <v>453</v>
      </c>
      <c r="C31" s="1" t="s">
        <v>453</v>
      </c>
      <c r="D31" s="16">
        <v>800</v>
      </c>
      <c r="F31" s="1" t="s">
        <v>516</v>
      </c>
    </row>
    <row r="32" spans="1:6" ht="12.75" customHeight="1" x14ac:dyDescent="0.3">
      <c r="A32" s="1" t="s">
        <v>511</v>
      </c>
      <c r="B32" s="1" t="s">
        <v>522</v>
      </c>
      <c r="C32" s="1" t="s">
        <v>522</v>
      </c>
      <c r="D32" s="16">
        <v>2260</v>
      </c>
      <c r="E32" s="1" t="s">
        <v>491</v>
      </c>
      <c r="F32" s="1" t="s">
        <v>492</v>
      </c>
    </row>
    <row r="33" spans="1:6" x14ac:dyDescent="0.3">
      <c r="A33" s="1" t="s">
        <v>523</v>
      </c>
      <c r="B33" s="1" t="s">
        <v>524</v>
      </c>
      <c r="C33" s="1" t="s">
        <v>524</v>
      </c>
      <c r="D33" s="16">
        <v>2000</v>
      </c>
      <c r="E33" s="1" t="s">
        <v>518</v>
      </c>
      <c r="F33" s="1" t="s">
        <v>492</v>
      </c>
    </row>
    <row r="34" spans="1:6" ht="12.75" customHeight="1" x14ac:dyDescent="0.3">
      <c r="A34" s="1" t="s">
        <v>523</v>
      </c>
      <c r="B34" s="1" t="s">
        <v>525</v>
      </c>
      <c r="C34" s="1" t="s">
        <v>525</v>
      </c>
      <c r="D34" s="16">
        <v>1667</v>
      </c>
      <c r="E34" s="1" t="s">
        <v>518</v>
      </c>
      <c r="F34" s="1" t="s">
        <v>492</v>
      </c>
    </row>
    <row r="35" spans="1:6" ht="12.75" customHeight="1" x14ac:dyDescent="0.3">
      <c r="A35" s="1" t="s">
        <v>523</v>
      </c>
      <c r="B35" s="1" t="s">
        <v>526</v>
      </c>
      <c r="C35" s="1" t="s">
        <v>527</v>
      </c>
      <c r="D35" s="16">
        <v>1042</v>
      </c>
      <c r="E35" s="1" t="s">
        <v>518</v>
      </c>
      <c r="F35" s="1" t="s">
        <v>492</v>
      </c>
    </row>
    <row r="36" spans="1:6" ht="12.75" customHeight="1" x14ac:dyDescent="0.3">
      <c r="A36" s="1" t="s">
        <v>523</v>
      </c>
      <c r="B36" s="1" t="s">
        <v>528</v>
      </c>
      <c r="C36" s="1" t="s">
        <v>528</v>
      </c>
      <c r="D36" s="16">
        <v>12000</v>
      </c>
      <c r="E36" s="1" t="s">
        <v>518</v>
      </c>
      <c r="F36" s="1" t="s">
        <v>492</v>
      </c>
    </row>
    <row r="37" spans="1:6" ht="12.75" customHeight="1" x14ac:dyDescent="0.3">
      <c r="A37" s="1" t="s">
        <v>523</v>
      </c>
      <c r="B37" s="1" t="s">
        <v>529</v>
      </c>
      <c r="C37" s="1" t="s">
        <v>529</v>
      </c>
      <c r="D37" s="16">
        <v>2000</v>
      </c>
      <c r="E37" s="1" t="s">
        <v>518</v>
      </c>
      <c r="F37" s="1" t="s">
        <v>492</v>
      </c>
    </row>
    <row r="38" spans="1:6" ht="12.75" customHeight="1" x14ac:dyDescent="0.3">
      <c r="A38" s="1" t="s">
        <v>523</v>
      </c>
      <c r="B38" s="1" t="s">
        <v>530</v>
      </c>
      <c r="C38" s="1" t="s">
        <v>530</v>
      </c>
      <c r="D38" s="16">
        <v>27000</v>
      </c>
      <c r="E38" s="1" t="s">
        <v>518</v>
      </c>
      <c r="F38" s="1" t="s">
        <v>492</v>
      </c>
    </row>
    <row r="39" spans="1:6" x14ac:dyDescent="0.3">
      <c r="A39" s="1" t="s">
        <v>523</v>
      </c>
      <c r="B39" s="1" t="s">
        <v>531</v>
      </c>
      <c r="C39" s="1" t="s">
        <v>531</v>
      </c>
      <c r="D39" s="16">
        <v>1250</v>
      </c>
      <c r="E39" s="1" t="s">
        <v>514</v>
      </c>
      <c r="F39" s="1" t="s">
        <v>492</v>
      </c>
    </row>
    <row r="40" spans="1:6" x14ac:dyDescent="0.3">
      <c r="A40" s="1" t="s">
        <v>532</v>
      </c>
      <c r="B40" s="1" t="s">
        <v>533</v>
      </c>
      <c r="C40" s="1" t="s">
        <v>533</v>
      </c>
      <c r="D40" s="16">
        <v>3384</v>
      </c>
      <c r="E40" s="1" t="s">
        <v>518</v>
      </c>
      <c r="F40" s="1" t="s">
        <v>492</v>
      </c>
    </row>
    <row r="41" spans="1:6" x14ac:dyDescent="0.3">
      <c r="A41" s="1" t="s">
        <v>532</v>
      </c>
      <c r="B41" s="1" t="s">
        <v>534</v>
      </c>
      <c r="C41" s="1" t="s">
        <v>534</v>
      </c>
      <c r="D41" s="16">
        <v>939</v>
      </c>
      <c r="E41" s="1" t="s">
        <v>518</v>
      </c>
      <c r="F41" s="1" t="s">
        <v>492</v>
      </c>
    </row>
    <row r="42" spans="1:6" ht="12.75" customHeight="1" x14ac:dyDescent="0.3">
      <c r="A42" s="1" t="s">
        <v>532</v>
      </c>
      <c r="B42" s="1" t="s">
        <v>376</v>
      </c>
      <c r="C42" s="1" t="s">
        <v>376</v>
      </c>
      <c r="D42" s="16">
        <v>400</v>
      </c>
      <c r="E42" s="1" t="s">
        <v>518</v>
      </c>
      <c r="F42" s="1" t="s">
        <v>516</v>
      </c>
    </row>
    <row r="43" spans="1:6" ht="12.75" customHeight="1" x14ac:dyDescent="0.3">
      <c r="A43" s="1" t="s">
        <v>532</v>
      </c>
      <c r="B43" s="1" t="s">
        <v>535</v>
      </c>
      <c r="C43" s="1" t="s">
        <v>535</v>
      </c>
      <c r="D43" s="16">
        <v>5500</v>
      </c>
      <c r="E43" s="1" t="s">
        <v>518</v>
      </c>
      <c r="F43" s="1" t="s">
        <v>492</v>
      </c>
    </row>
    <row r="44" spans="1:6" ht="12.75" customHeight="1" x14ac:dyDescent="0.3">
      <c r="A44" s="1" t="s">
        <v>532</v>
      </c>
      <c r="B44" s="1" t="s">
        <v>536</v>
      </c>
      <c r="C44" s="1" t="s">
        <v>536</v>
      </c>
      <c r="D44" s="16">
        <v>600</v>
      </c>
      <c r="E44" s="1" t="s">
        <v>514</v>
      </c>
      <c r="F44" s="1" t="s">
        <v>516</v>
      </c>
    </row>
    <row r="45" spans="1:6" ht="12.75" customHeight="1" x14ac:dyDescent="0.3">
      <c r="A45" s="1" t="s">
        <v>532</v>
      </c>
      <c r="B45" s="1" t="s">
        <v>362</v>
      </c>
      <c r="C45" s="1" t="s">
        <v>537</v>
      </c>
      <c r="D45" s="16">
        <v>2200</v>
      </c>
      <c r="E45" s="1" t="s">
        <v>518</v>
      </c>
      <c r="F45" s="1" t="s">
        <v>492</v>
      </c>
    </row>
    <row r="46" spans="1:6" ht="12.75" customHeight="1" x14ac:dyDescent="0.3">
      <c r="A46" s="1" t="s">
        <v>532</v>
      </c>
      <c r="B46" s="1" t="s">
        <v>131</v>
      </c>
      <c r="C46" s="1" t="s">
        <v>538</v>
      </c>
      <c r="D46" s="16">
        <v>130000</v>
      </c>
      <c r="E46" s="1" t="s">
        <v>539</v>
      </c>
      <c r="F46" s="1" t="s">
        <v>492</v>
      </c>
    </row>
    <row r="47" spans="1:6" x14ac:dyDescent="0.3">
      <c r="A47" s="1" t="s">
        <v>532</v>
      </c>
      <c r="B47" s="1" t="s">
        <v>540</v>
      </c>
      <c r="C47" s="1" t="s">
        <v>540</v>
      </c>
      <c r="D47" s="16">
        <v>800</v>
      </c>
      <c r="E47" s="1" t="s">
        <v>491</v>
      </c>
      <c r="F47" s="1" t="s">
        <v>516</v>
      </c>
    </row>
    <row r="48" spans="1:6" x14ac:dyDescent="0.3">
      <c r="A48" s="1" t="s">
        <v>532</v>
      </c>
      <c r="B48" s="1" t="s">
        <v>541</v>
      </c>
      <c r="C48" s="1" t="s">
        <v>541</v>
      </c>
      <c r="D48" s="16">
        <v>100</v>
      </c>
      <c r="E48" s="1" t="s">
        <v>542</v>
      </c>
      <c r="F48" s="1" t="s">
        <v>492</v>
      </c>
    </row>
    <row r="49" spans="1:6" x14ac:dyDescent="0.3">
      <c r="A49" s="1" t="s">
        <v>532</v>
      </c>
      <c r="B49" s="1" t="s">
        <v>543</v>
      </c>
      <c r="C49" s="1" t="s">
        <v>543</v>
      </c>
      <c r="D49" s="16">
        <v>150</v>
      </c>
      <c r="E49" s="1" t="s">
        <v>491</v>
      </c>
      <c r="F49" s="1" t="s">
        <v>516</v>
      </c>
    </row>
    <row r="50" spans="1:6" x14ac:dyDescent="0.3">
      <c r="A50" s="1" t="s">
        <v>532</v>
      </c>
      <c r="B50" s="1" t="s">
        <v>544</v>
      </c>
      <c r="C50" s="1" t="s">
        <v>544</v>
      </c>
      <c r="D50" s="16">
        <v>300</v>
      </c>
      <c r="E50" s="1" t="s">
        <v>491</v>
      </c>
      <c r="F50" s="1" t="s">
        <v>492</v>
      </c>
    </row>
    <row r="51" spans="1:6" x14ac:dyDescent="0.3">
      <c r="A51" s="1" t="s">
        <v>532</v>
      </c>
      <c r="B51" s="1" t="s">
        <v>545</v>
      </c>
      <c r="C51" s="1" t="s">
        <v>545</v>
      </c>
      <c r="D51" s="16">
        <v>800</v>
      </c>
      <c r="E51" s="1" t="s">
        <v>542</v>
      </c>
      <c r="F51" s="1" t="s">
        <v>516</v>
      </c>
    </row>
    <row r="52" spans="1:6" x14ac:dyDescent="0.3">
      <c r="A52" s="1" t="s">
        <v>532</v>
      </c>
      <c r="B52" s="1" t="s">
        <v>546</v>
      </c>
      <c r="C52" s="1" t="s">
        <v>546</v>
      </c>
      <c r="D52" s="16">
        <v>800</v>
      </c>
      <c r="E52" s="1" t="s">
        <v>514</v>
      </c>
      <c r="F52" s="1" t="s">
        <v>492</v>
      </c>
    </row>
    <row r="53" spans="1:6" x14ac:dyDescent="0.3">
      <c r="A53" s="1" t="s">
        <v>532</v>
      </c>
      <c r="B53" s="1" t="s">
        <v>547</v>
      </c>
      <c r="C53" s="1" t="s">
        <v>548</v>
      </c>
      <c r="D53" s="16">
        <v>1417</v>
      </c>
      <c r="E53" s="1" t="s">
        <v>518</v>
      </c>
      <c r="F53" s="1" t="s">
        <v>492</v>
      </c>
    </row>
    <row r="54" spans="1:6" x14ac:dyDescent="0.3">
      <c r="A54" s="1" t="s">
        <v>549</v>
      </c>
      <c r="B54" s="1" t="s">
        <v>550</v>
      </c>
      <c r="C54" s="1" t="s">
        <v>550</v>
      </c>
      <c r="D54" s="16">
        <v>100</v>
      </c>
      <c r="E54" s="1" t="s">
        <v>498</v>
      </c>
      <c r="F54" s="1" t="s">
        <v>492</v>
      </c>
    </row>
    <row r="55" spans="1:6" x14ac:dyDescent="0.3">
      <c r="A55" s="1" t="s">
        <v>549</v>
      </c>
      <c r="B55" s="1" t="s">
        <v>54</v>
      </c>
      <c r="C55" s="1" t="s">
        <v>54</v>
      </c>
      <c r="D55" s="16">
        <v>200</v>
      </c>
      <c r="E55" s="1" t="s">
        <v>491</v>
      </c>
      <c r="F55" s="1" t="s">
        <v>492</v>
      </c>
    </row>
    <row r="56" spans="1:6" x14ac:dyDescent="0.3">
      <c r="A56" s="1" t="s">
        <v>549</v>
      </c>
      <c r="B56" s="1" t="s">
        <v>551</v>
      </c>
      <c r="C56" s="1" t="s">
        <v>551</v>
      </c>
      <c r="D56" s="16">
        <v>150</v>
      </c>
      <c r="E56" s="1" t="s">
        <v>552</v>
      </c>
      <c r="F56" s="1" t="s">
        <v>492</v>
      </c>
    </row>
    <row r="57" spans="1:6" x14ac:dyDescent="0.3">
      <c r="A57" s="1" t="s">
        <v>549</v>
      </c>
      <c r="B57" s="1" t="s">
        <v>553</v>
      </c>
      <c r="C57" s="1" t="s">
        <v>553</v>
      </c>
      <c r="D57" s="16">
        <v>20</v>
      </c>
      <c r="E57" s="1" t="s">
        <v>498</v>
      </c>
      <c r="F57" s="1" t="s">
        <v>492</v>
      </c>
    </row>
    <row r="58" spans="1:6" x14ac:dyDescent="0.3">
      <c r="A58" s="1" t="s">
        <v>549</v>
      </c>
      <c r="B58" s="1" t="s">
        <v>291</v>
      </c>
      <c r="C58" s="1" t="s">
        <v>554</v>
      </c>
      <c r="D58" s="16">
        <v>56700</v>
      </c>
      <c r="E58" s="1" t="s">
        <v>518</v>
      </c>
      <c r="F58" s="1" t="s">
        <v>516</v>
      </c>
    </row>
    <row r="59" spans="1:6" x14ac:dyDescent="0.3">
      <c r="A59" s="1" t="s">
        <v>549</v>
      </c>
      <c r="B59" s="1" t="s">
        <v>555</v>
      </c>
      <c r="C59" s="1" t="s">
        <v>555</v>
      </c>
      <c r="D59" s="16">
        <v>20</v>
      </c>
      <c r="E59" s="1" t="s">
        <v>498</v>
      </c>
      <c r="F59" s="1" t="s">
        <v>492</v>
      </c>
    </row>
    <row r="60" spans="1:6" x14ac:dyDescent="0.3">
      <c r="A60" s="1" t="s">
        <v>556</v>
      </c>
      <c r="B60" s="1" t="s">
        <v>557</v>
      </c>
      <c r="C60" s="1" t="s">
        <v>557</v>
      </c>
      <c r="D60" s="16">
        <v>3333</v>
      </c>
      <c r="E60" s="1" t="s">
        <v>518</v>
      </c>
      <c r="F60" s="1" t="s">
        <v>492</v>
      </c>
    </row>
    <row r="61" spans="1:6" x14ac:dyDescent="0.3">
      <c r="A61" s="1" t="s">
        <v>556</v>
      </c>
      <c r="B61" s="1" t="s">
        <v>558</v>
      </c>
      <c r="C61" s="1" t="s">
        <v>559</v>
      </c>
      <c r="D61" s="16">
        <v>40692</v>
      </c>
      <c r="E61" s="1" t="s">
        <v>518</v>
      </c>
      <c r="F61" s="1" t="s">
        <v>492</v>
      </c>
    </row>
    <row r="62" spans="1:6" ht="12.75" customHeight="1" x14ac:dyDescent="0.3">
      <c r="A62" s="1" t="s">
        <v>556</v>
      </c>
      <c r="B62" s="1" t="s">
        <v>560</v>
      </c>
      <c r="C62" s="1" t="s">
        <v>560</v>
      </c>
      <c r="D62" s="16">
        <v>1042</v>
      </c>
      <c r="E62" s="1" t="s">
        <v>518</v>
      </c>
      <c r="F62" s="1" t="s">
        <v>492</v>
      </c>
    </row>
    <row r="63" spans="1:6" ht="12.75" customHeight="1" x14ac:dyDescent="0.3">
      <c r="A63" s="1" t="s">
        <v>556</v>
      </c>
      <c r="B63" s="1" t="s">
        <v>561</v>
      </c>
      <c r="C63" s="1" t="s">
        <v>561</v>
      </c>
      <c r="D63" s="16">
        <v>1200</v>
      </c>
      <c r="E63" s="1" t="s">
        <v>518</v>
      </c>
      <c r="F63" s="1" t="s">
        <v>492</v>
      </c>
    </row>
    <row r="64" spans="1:6" x14ac:dyDescent="0.3">
      <c r="A64" s="1" t="s">
        <v>556</v>
      </c>
      <c r="B64" s="1" t="s">
        <v>562</v>
      </c>
      <c r="C64" s="1" t="s">
        <v>562</v>
      </c>
      <c r="D64" s="16">
        <v>1042</v>
      </c>
      <c r="E64" s="1" t="s">
        <v>518</v>
      </c>
      <c r="F64" s="1" t="s">
        <v>492</v>
      </c>
    </row>
    <row r="65" spans="1:6" x14ac:dyDescent="0.3">
      <c r="A65" s="1" t="s">
        <v>556</v>
      </c>
      <c r="B65" s="1" t="s">
        <v>563</v>
      </c>
      <c r="C65" s="1" t="s">
        <v>564</v>
      </c>
      <c r="D65" s="16">
        <v>8642</v>
      </c>
      <c r="E65" s="1" t="s">
        <v>518</v>
      </c>
      <c r="F65" s="1" t="s">
        <v>492</v>
      </c>
    </row>
    <row r="66" spans="1:6" x14ac:dyDescent="0.3">
      <c r="A66" s="1" t="s">
        <v>565</v>
      </c>
      <c r="B66" s="1" t="s">
        <v>344</v>
      </c>
      <c r="C66" s="1" t="s">
        <v>344</v>
      </c>
      <c r="D66" s="16">
        <v>1400</v>
      </c>
      <c r="E66" s="1" t="s">
        <v>518</v>
      </c>
      <c r="F66" s="1" t="s">
        <v>492</v>
      </c>
    </row>
    <row r="67" spans="1:6" ht="12.75" customHeight="1" x14ac:dyDescent="0.3">
      <c r="A67" s="1" t="s">
        <v>565</v>
      </c>
      <c r="B67" s="1" t="s">
        <v>566</v>
      </c>
      <c r="C67" s="1" t="s">
        <v>566</v>
      </c>
      <c r="D67" s="16">
        <v>1500</v>
      </c>
      <c r="E67" s="1" t="s">
        <v>514</v>
      </c>
      <c r="F67" s="1" t="s">
        <v>492</v>
      </c>
    </row>
    <row r="68" spans="1:6" x14ac:dyDescent="0.3">
      <c r="A68" s="1" t="s">
        <v>565</v>
      </c>
      <c r="B68" s="1" t="s">
        <v>567</v>
      </c>
      <c r="C68" s="1" t="s">
        <v>568</v>
      </c>
      <c r="D68" s="16">
        <v>3000</v>
      </c>
      <c r="E68" s="1" t="s">
        <v>518</v>
      </c>
      <c r="F68" s="1" t="s">
        <v>492</v>
      </c>
    </row>
    <row r="69" spans="1:6" x14ac:dyDescent="0.3">
      <c r="A69" s="1" t="s">
        <v>565</v>
      </c>
      <c r="B69" s="1" t="s">
        <v>569</v>
      </c>
      <c r="C69" s="1" t="s">
        <v>570</v>
      </c>
      <c r="D69" s="16">
        <v>800</v>
      </c>
      <c r="E69" s="1" t="s">
        <v>571</v>
      </c>
      <c r="F69" s="1" t="s">
        <v>492</v>
      </c>
    </row>
    <row r="70" spans="1:6" ht="12" customHeight="1" x14ac:dyDescent="0.3">
      <c r="A70" s="1" t="s">
        <v>565</v>
      </c>
      <c r="B70" s="1" t="s">
        <v>572</v>
      </c>
      <c r="C70" s="1" t="s">
        <v>572</v>
      </c>
      <c r="D70" s="16">
        <v>7200</v>
      </c>
      <c r="E70" s="1" t="s">
        <v>518</v>
      </c>
      <c r="F70" s="1" t="s">
        <v>492</v>
      </c>
    </row>
    <row r="71" spans="1:6" ht="12" customHeight="1" x14ac:dyDescent="0.3">
      <c r="A71" s="1" t="s">
        <v>565</v>
      </c>
      <c r="B71" s="1" t="s">
        <v>573</v>
      </c>
      <c r="C71" s="1" t="s">
        <v>573</v>
      </c>
      <c r="D71" s="16">
        <v>529</v>
      </c>
      <c r="E71" s="1" t="s">
        <v>498</v>
      </c>
      <c r="F71" s="1" t="s">
        <v>492</v>
      </c>
    </row>
    <row r="72" spans="1:6" ht="12" customHeight="1" x14ac:dyDescent="0.3">
      <c r="A72" s="1" t="s">
        <v>565</v>
      </c>
      <c r="B72" s="1" t="s">
        <v>574</v>
      </c>
      <c r="C72" s="1" t="s">
        <v>574</v>
      </c>
      <c r="D72" s="16">
        <v>300</v>
      </c>
      <c r="E72" s="1" t="s">
        <v>575</v>
      </c>
      <c r="F72" s="1" t="s">
        <v>492</v>
      </c>
    </row>
    <row r="73" spans="1:6" ht="12" customHeight="1" x14ac:dyDescent="0.3">
      <c r="A73" s="1" t="s">
        <v>565</v>
      </c>
      <c r="B73" s="1" t="s">
        <v>576</v>
      </c>
      <c r="C73" s="1" t="s">
        <v>577</v>
      </c>
      <c r="D73" s="16">
        <v>1500</v>
      </c>
      <c r="E73" s="1" t="s">
        <v>514</v>
      </c>
      <c r="F73" s="1" t="s">
        <v>492</v>
      </c>
    </row>
    <row r="74" spans="1:6" x14ac:dyDescent="0.3">
      <c r="A74" s="1" t="s">
        <v>565</v>
      </c>
      <c r="B74" s="1" t="s">
        <v>578</v>
      </c>
      <c r="C74" s="1" t="s">
        <v>578</v>
      </c>
      <c r="D74" s="16">
        <v>300</v>
      </c>
      <c r="E74" s="1" t="s">
        <v>514</v>
      </c>
      <c r="F74" s="1" t="s">
        <v>516</v>
      </c>
    </row>
    <row r="75" spans="1:6" x14ac:dyDescent="0.3">
      <c r="A75" s="1" t="s">
        <v>565</v>
      </c>
      <c r="B75" s="1" t="s">
        <v>579</v>
      </c>
      <c r="C75" s="1" t="s">
        <v>579</v>
      </c>
      <c r="D75" s="16">
        <v>600</v>
      </c>
      <c r="E75" s="1" t="s">
        <v>542</v>
      </c>
      <c r="F75" s="1" t="s">
        <v>516</v>
      </c>
    </row>
    <row r="76" spans="1:6" ht="12.75" customHeight="1" x14ac:dyDescent="0.3">
      <c r="A76" s="1" t="s">
        <v>565</v>
      </c>
      <c r="B76" s="1" t="s">
        <v>580</v>
      </c>
      <c r="C76" s="1" t="s">
        <v>580</v>
      </c>
      <c r="D76" s="16">
        <v>300</v>
      </c>
      <c r="E76" s="1" t="s">
        <v>514</v>
      </c>
      <c r="F76" s="1" t="s">
        <v>492</v>
      </c>
    </row>
    <row r="77" spans="1:6" x14ac:dyDescent="0.3">
      <c r="A77" s="1" t="s">
        <v>581</v>
      </c>
      <c r="B77" s="1" t="s">
        <v>582</v>
      </c>
      <c r="C77" s="1" t="s">
        <v>582</v>
      </c>
      <c r="D77" s="16">
        <v>1188</v>
      </c>
      <c r="E77" s="1" t="s">
        <v>498</v>
      </c>
      <c r="F77" s="1" t="s">
        <v>492</v>
      </c>
    </row>
    <row r="78" spans="1:6" ht="12.75" customHeight="1" x14ac:dyDescent="0.3">
      <c r="A78" s="1" t="s">
        <v>581</v>
      </c>
      <c r="B78" s="1" t="s">
        <v>583</v>
      </c>
      <c r="C78" s="1" t="s">
        <v>583</v>
      </c>
      <c r="D78" s="16">
        <v>200</v>
      </c>
      <c r="E78" s="1" t="s">
        <v>542</v>
      </c>
      <c r="F78" s="1" t="s">
        <v>516</v>
      </c>
    </row>
    <row r="79" spans="1:6" ht="12.75" customHeight="1" x14ac:dyDescent="0.3">
      <c r="A79" s="1" t="s">
        <v>581</v>
      </c>
      <c r="B79" s="1" t="s">
        <v>584</v>
      </c>
      <c r="C79" s="1" t="s">
        <v>584</v>
      </c>
      <c r="D79" s="16">
        <v>4000</v>
      </c>
      <c r="E79" s="1" t="s">
        <v>518</v>
      </c>
      <c r="F79" s="1" t="s">
        <v>492</v>
      </c>
    </row>
    <row r="80" spans="1:6" x14ac:dyDescent="0.3">
      <c r="A80" s="1" t="s">
        <v>581</v>
      </c>
      <c r="B80" s="1" t="s">
        <v>585</v>
      </c>
      <c r="C80" s="1" t="s">
        <v>585</v>
      </c>
      <c r="D80" s="16">
        <v>1000</v>
      </c>
      <c r="E80" s="1" t="s">
        <v>498</v>
      </c>
      <c r="F80" s="1" t="s">
        <v>492</v>
      </c>
    </row>
    <row r="81" spans="1:6" ht="12.75" customHeight="1" x14ac:dyDescent="0.3">
      <c r="A81" s="1" t="s">
        <v>581</v>
      </c>
      <c r="B81" s="1" t="s">
        <v>586</v>
      </c>
      <c r="C81" s="1" t="s">
        <v>586</v>
      </c>
      <c r="D81" s="16">
        <v>1625</v>
      </c>
      <c r="E81" s="1" t="s">
        <v>518</v>
      </c>
      <c r="F81" s="1" t="s">
        <v>492</v>
      </c>
    </row>
    <row r="82" spans="1:6" ht="12.75" customHeight="1" x14ac:dyDescent="0.3">
      <c r="A82" s="1" t="s">
        <v>581</v>
      </c>
      <c r="B82" s="1" t="s">
        <v>587</v>
      </c>
      <c r="C82" s="1" t="s">
        <v>587</v>
      </c>
      <c r="D82" s="16">
        <v>1458</v>
      </c>
      <c r="E82" s="1" t="s">
        <v>498</v>
      </c>
      <c r="F82" s="1" t="s">
        <v>492</v>
      </c>
    </row>
    <row r="83" spans="1:6" ht="12.75" customHeight="1" x14ac:dyDescent="0.3">
      <c r="A83" s="1" t="s">
        <v>581</v>
      </c>
      <c r="B83" s="1" t="s">
        <v>588</v>
      </c>
      <c r="C83" s="1" t="s">
        <v>588</v>
      </c>
      <c r="D83" s="16">
        <v>1000</v>
      </c>
      <c r="E83" s="1" t="s">
        <v>498</v>
      </c>
      <c r="F83" s="1" t="s">
        <v>492</v>
      </c>
    </row>
    <row r="84" spans="1:6" x14ac:dyDescent="0.3">
      <c r="A84" s="1" t="s">
        <v>581</v>
      </c>
      <c r="B84" s="1" t="s">
        <v>589</v>
      </c>
      <c r="C84" s="1" t="s">
        <v>589</v>
      </c>
      <c r="D84" s="16">
        <v>9167</v>
      </c>
      <c r="E84" s="1" t="s">
        <v>518</v>
      </c>
      <c r="F84" s="1" t="s">
        <v>492</v>
      </c>
    </row>
    <row r="85" spans="1:6" x14ac:dyDescent="0.3">
      <c r="A85" s="1" t="s">
        <v>581</v>
      </c>
      <c r="B85" s="1" t="s">
        <v>590</v>
      </c>
      <c r="C85" s="1" t="s">
        <v>590</v>
      </c>
      <c r="D85" s="16">
        <v>1575</v>
      </c>
      <c r="E85" s="1" t="s">
        <v>518</v>
      </c>
      <c r="F85" s="1" t="s">
        <v>492</v>
      </c>
    </row>
    <row r="86" spans="1:6" x14ac:dyDescent="0.3">
      <c r="A86" s="1" t="s">
        <v>581</v>
      </c>
      <c r="B86" s="1" t="s">
        <v>591</v>
      </c>
      <c r="C86" s="1" t="s">
        <v>592</v>
      </c>
      <c r="D86" s="16">
        <v>2000</v>
      </c>
      <c r="E86" s="1" t="s">
        <v>518</v>
      </c>
      <c r="F86" s="1" t="s">
        <v>492</v>
      </c>
    </row>
    <row r="87" spans="1:6" x14ac:dyDescent="0.3">
      <c r="A87" s="1" t="s">
        <v>593</v>
      </c>
      <c r="B87" s="1" t="s">
        <v>594</v>
      </c>
      <c r="C87" s="1" t="s">
        <v>595</v>
      </c>
      <c r="D87" s="16">
        <v>100</v>
      </c>
      <c r="E87" s="1" t="s">
        <v>552</v>
      </c>
      <c r="F87" s="1" t="s">
        <v>492</v>
      </c>
    </row>
    <row r="88" spans="1:6" x14ac:dyDescent="0.3">
      <c r="A88" s="1" t="s">
        <v>593</v>
      </c>
      <c r="B88" s="1" t="s">
        <v>596</v>
      </c>
      <c r="C88" s="1" t="s">
        <v>595</v>
      </c>
      <c r="D88" s="16">
        <v>100</v>
      </c>
      <c r="E88" s="1" t="s">
        <v>552</v>
      </c>
      <c r="F88" s="1" t="s">
        <v>492</v>
      </c>
    </row>
    <row r="89" spans="1:6" x14ac:dyDescent="0.3">
      <c r="A89" s="1" t="s">
        <v>593</v>
      </c>
      <c r="B89" s="1" t="s">
        <v>597</v>
      </c>
      <c r="C89" s="1" t="s">
        <v>595</v>
      </c>
      <c r="D89" s="16">
        <v>100</v>
      </c>
      <c r="E89" s="1" t="s">
        <v>552</v>
      </c>
      <c r="F89" s="1" t="s">
        <v>492</v>
      </c>
    </row>
    <row r="90" spans="1:6" x14ac:dyDescent="0.3">
      <c r="A90" s="1" t="s">
        <v>598</v>
      </c>
      <c r="B90" s="1" t="s">
        <v>388</v>
      </c>
      <c r="C90" s="1" t="s">
        <v>388</v>
      </c>
      <c r="D90" s="16">
        <v>25000</v>
      </c>
      <c r="E90" s="1" t="s">
        <v>518</v>
      </c>
      <c r="F90" s="1" t="s">
        <v>492</v>
      </c>
    </row>
    <row r="91" spans="1:6" x14ac:dyDescent="0.3">
      <c r="A91" s="1" t="s">
        <v>598</v>
      </c>
      <c r="B91" s="1" t="s">
        <v>599</v>
      </c>
      <c r="C91" s="1" t="s">
        <v>599</v>
      </c>
      <c r="D91" s="16">
        <v>1100</v>
      </c>
      <c r="E91" s="1" t="s">
        <v>491</v>
      </c>
      <c r="F91" s="1" t="s">
        <v>492</v>
      </c>
    </row>
    <row r="92" spans="1:6" x14ac:dyDescent="0.3">
      <c r="A92" s="1" t="s">
        <v>598</v>
      </c>
      <c r="B92" s="1" t="s">
        <v>600</v>
      </c>
      <c r="C92" s="1" t="s">
        <v>600</v>
      </c>
      <c r="D92" s="16">
        <v>600</v>
      </c>
      <c r="E92" s="1" t="s">
        <v>491</v>
      </c>
      <c r="F92" s="1" t="s">
        <v>492</v>
      </c>
    </row>
    <row r="93" spans="1:6" x14ac:dyDescent="0.3">
      <c r="A93" s="1" t="s">
        <v>598</v>
      </c>
      <c r="B93" s="1" t="s">
        <v>601</v>
      </c>
      <c r="C93" s="1" t="s">
        <v>600</v>
      </c>
      <c r="D93" s="16">
        <v>50</v>
      </c>
      <c r="E93" s="1" t="s">
        <v>491</v>
      </c>
      <c r="F93" s="1" t="s">
        <v>492</v>
      </c>
    </row>
    <row r="94" spans="1:6" x14ac:dyDescent="0.3">
      <c r="A94" s="1" t="s">
        <v>598</v>
      </c>
      <c r="B94" s="1" t="s">
        <v>602</v>
      </c>
      <c r="C94" s="1" t="s">
        <v>602</v>
      </c>
      <c r="D94" s="16">
        <v>400</v>
      </c>
      <c r="E94" s="1" t="s">
        <v>491</v>
      </c>
      <c r="F94" s="1" t="s">
        <v>492</v>
      </c>
    </row>
    <row r="95" spans="1:6" x14ac:dyDescent="0.3">
      <c r="A95" s="1" t="s">
        <v>598</v>
      </c>
      <c r="B95" s="1" t="s">
        <v>603</v>
      </c>
      <c r="C95" s="1" t="s">
        <v>603</v>
      </c>
      <c r="D95" s="16">
        <v>1750</v>
      </c>
      <c r="E95" s="1" t="s">
        <v>491</v>
      </c>
      <c r="F95" s="1" t="s">
        <v>492</v>
      </c>
    </row>
    <row r="96" spans="1:6" x14ac:dyDescent="0.3">
      <c r="A96" s="1" t="s">
        <v>598</v>
      </c>
      <c r="B96" s="1" t="s">
        <v>604</v>
      </c>
      <c r="C96" s="1" t="s">
        <v>605</v>
      </c>
      <c r="D96" s="16">
        <v>1500</v>
      </c>
      <c r="E96" s="1" t="s">
        <v>491</v>
      </c>
      <c r="F96" s="1" t="s">
        <v>492</v>
      </c>
    </row>
    <row r="97" spans="1:6" x14ac:dyDescent="0.3">
      <c r="A97" s="1" t="s">
        <v>598</v>
      </c>
      <c r="B97" s="1" t="s">
        <v>606</v>
      </c>
      <c r="C97" s="1" t="s">
        <v>606</v>
      </c>
      <c r="D97" s="16">
        <v>1000</v>
      </c>
      <c r="E97" s="1" t="s">
        <v>491</v>
      </c>
      <c r="F97" s="1" t="s">
        <v>492</v>
      </c>
    </row>
    <row r="98" spans="1:6" x14ac:dyDescent="0.3">
      <c r="A98" s="1" t="s">
        <v>598</v>
      </c>
      <c r="B98" s="1" t="s">
        <v>607</v>
      </c>
      <c r="C98" s="1" t="s">
        <v>608</v>
      </c>
      <c r="D98" s="16">
        <v>1500</v>
      </c>
      <c r="E98" s="1" t="s">
        <v>491</v>
      </c>
      <c r="F98" s="1" t="s">
        <v>492</v>
      </c>
    </row>
    <row r="99" spans="1:6" ht="16.5" customHeight="1" x14ac:dyDescent="0.3">
      <c r="A99" s="1" t="s">
        <v>276</v>
      </c>
      <c r="D99" s="18">
        <f>SUBTOTAL(109,Tabla22[Capacidad de tratamiento (Habitantes equivalentes *)])</f>
        <v>439922</v>
      </c>
    </row>
    <row r="100" spans="1:6" x14ac:dyDescent="0.3">
      <c r="A100" s="1" t="s">
        <v>609</v>
      </c>
    </row>
  </sheetData>
  <hyperlinks>
    <hyperlink ref="D1" location="Índice!A1" display="volver índice" xr:uid="{00000000-0004-0000-1900-000000000000}"/>
  </hyperlinks>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tabColor rgb="FF0070C0"/>
  </sheetPr>
  <dimension ref="A1:F86"/>
  <sheetViews>
    <sheetView zoomScale="106" zoomScaleNormal="106" workbookViewId="0">
      <selection sqref="A1:XFD3"/>
    </sheetView>
  </sheetViews>
  <sheetFormatPr baseColWidth="10" defaultColWidth="9.140625" defaultRowHeight="16.5" x14ac:dyDescent="0.3"/>
  <cols>
    <col min="1" max="1" width="29.140625" style="1" customWidth="1"/>
    <col min="2" max="2" width="25.140625" style="1" customWidth="1"/>
    <col min="3" max="3" width="31" style="1" customWidth="1"/>
    <col min="4" max="4" width="31.7109375" style="16" customWidth="1"/>
    <col min="5" max="5" width="38.7109375" style="1" customWidth="1"/>
    <col min="6" max="6" width="23.28515625" style="1" customWidth="1"/>
    <col min="7" max="16384" width="9.140625" style="1"/>
  </cols>
  <sheetData>
    <row r="1" spans="1:6" ht="20.25" x14ac:dyDescent="0.35">
      <c r="A1" s="32" t="str">
        <f>Índice!A1</f>
        <v xml:space="preserve"> Estado del Medio Ambiente de Aragón Capítulo 1.2: Agua</v>
      </c>
      <c r="D1" s="29" t="s">
        <v>40</v>
      </c>
    </row>
    <row r="2" spans="1:6" x14ac:dyDescent="0.3">
      <c r="A2" s="35" t="s">
        <v>31</v>
      </c>
    </row>
    <row r="3" spans="1:6" x14ac:dyDescent="0.3">
      <c r="A3" s="36" t="s">
        <v>3</v>
      </c>
    </row>
    <row r="4" spans="1:6" s="11" customFormat="1" ht="33" x14ac:dyDescent="0.2">
      <c r="A4" s="11" t="s">
        <v>483</v>
      </c>
      <c r="B4" s="11" t="s">
        <v>484</v>
      </c>
      <c r="C4" s="11" t="s">
        <v>485</v>
      </c>
      <c r="D4" s="17" t="s">
        <v>486</v>
      </c>
      <c r="E4" s="11" t="s">
        <v>487</v>
      </c>
      <c r="F4" s="11" t="s">
        <v>488</v>
      </c>
    </row>
    <row r="5" spans="1:6" x14ac:dyDescent="0.3">
      <c r="A5" s="1" t="s">
        <v>610</v>
      </c>
      <c r="B5" s="1" t="s">
        <v>611</v>
      </c>
      <c r="C5" s="1" t="s">
        <v>611</v>
      </c>
      <c r="D5" s="16">
        <v>1655</v>
      </c>
      <c r="E5" s="1" t="s">
        <v>491</v>
      </c>
      <c r="F5" s="1" t="s">
        <v>492</v>
      </c>
    </row>
    <row r="6" spans="1:6" x14ac:dyDescent="0.3">
      <c r="A6" s="1" t="s">
        <v>610</v>
      </c>
      <c r="B6" s="1" t="s">
        <v>612</v>
      </c>
      <c r="C6" s="1" t="s">
        <v>612</v>
      </c>
      <c r="D6" s="16">
        <v>1540</v>
      </c>
      <c r="E6" s="1" t="s">
        <v>491</v>
      </c>
      <c r="F6" s="1" t="s">
        <v>492</v>
      </c>
    </row>
    <row r="7" spans="1:6" x14ac:dyDescent="0.3">
      <c r="A7" s="1" t="s">
        <v>610</v>
      </c>
      <c r="B7" s="1" t="s">
        <v>348</v>
      </c>
      <c r="C7" s="1" t="s">
        <v>348</v>
      </c>
      <c r="D7" s="16">
        <v>15190</v>
      </c>
      <c r="E7" s="1" t="s">
        <v>491</v>
      </c>
      <c r="F7" s="1" t="s">
        <v>492</v>
      </c>
    </row>
    <row r="8" spans="1:6" x14ac:dyDescent="0.3">
      <c r="A8" s="1" t="s">
        <v>610</v>
      </c>
      <c r="B8" s="1" t="s">
        <v>613</v>
      </c>
      <c r="C8" s="1" t="s">
        <v>613</v>
      </c>
      <c r="D8" s="16">
        <v>1025</v>
      </c>
      <c r="E8" s="1" t="s">
        <v>614</v>
      </c>
      <c r="F8" s="1" t="s">
        <v>492</v>
      </c>
    </row>
    <row r="9" spans="1:6" x14ac:dyDescent="0.3">
      <c r="A9" s="1" t="s">
        <v>610</v>
      </c>
      <c r="B9" s="1" t="s">
        <v>615</v>
      </c>
      <c r="C9" s="1" t="s">
        <v>615</v>
      </c>
      <c r="D9" s="16">
        <v>1500</v>
      </c>
      <c r="E9" s="1" t="s">
        <v>491</v>
      </c>
      <c r="F9" s="1" t="s">
        <v>492</v>
      </c>
    </row>
    <row r="10" spans="1:6" x14ac:dyDescent="0.3">
      <c r="A10" s="1" t="s">
        <v>610</v>
      </c>
      <c r="B10" s="1" t="s">
        <v>616</v>
      </c>
      <c r="C10" s="1" t="s">
        <v>616</v>
      </c>
      <c r="D10" s="16">
        <v>600</v>
      </c>
      <c r="E10" s="1" t="s">
        <v>491</v>
      </c>
      <c r="F10" s="1" t="s">
        <v>492</v>
      </c>
    </row>
    <row r="11" spans="1:6" x14ac:dyDescent="0.3">
      <c r="A11" s="1" t="s">
        <v>610</v>
      </c>
      <c r="B11" s="1" t="s">
        <v>617</v>
      </c>
      <c r="C11" s="1" t="s">
        <v>617</v>
      </c>
      <c r="D11" s="16">
        <v>1558</v>
      </c>
      <c r="E11" s="1" t="s">
        <v>491</v>
      </c>
      <c r="F11" s="1" t="s">
        <v>492</v>
      </c>
    </row>
    <row r="12" spans="1:6" x14ac:dyDescent="0.3">
      <c r="A12" s="1" t="s">
        <v>618</v>
      </c>
      <c r="B12" s="1" t="s">
        <v>99</v>
      </c>
      <c r="C12" s="1" t="s">
        <v>99</v>
      </c>
      <c r="D12" s="16">
        <v>19800</v>
      </c>
      <c r="E12" s="1" t="s">
        <v>491</v>
      </c>
      <c r="F12" s="1" t="s">
        <v>492</v>
      </c>
    </row>
    <row r="13" spans="1:6" x14ac:dyDescent="0.3">
      <c r="A13" s="1" t="s">
        <v>618</v>
      </c>
      <c r="B13" s="1" t="s">
        <v>619</v>
      </c>
      <c r="C13" s="1" t="s">
        <v>619</v>
      </c>
      <c r="D13" s="16">
        <v>5647</v>
      </c>
      <c r="E13" s="1" t="s">
        <v>491</v>
      </c>
      <c r="F13" s="1" t="s">
        <v>492</v>
      </c>
    </row>
    <row r="14" spans="1:6" x14ac:dyDescent="0.3">
      <c r="A14" s="1" t="s">
        <v>618</v>
      </c>
      <c r="B14" s="1" t="s">
        <v>620</v>
      </c>
      <c r="C14" s="1" t="s">
        <v>620</v>
      </c>
      <c r="D14" s="16">
        <v>6298</v>
      </c>
      <c r="E14" s="1" t="s">
        <v>491</v>
      </c>
      <c r="F14" s="1" t="s">
        <v>492</v>
      </c>
    </row>
    <row r="15" spans="1:6" x14ac:dyDescent="0.3">
      <c r="A15" s="1" t="s">
        <v>618</v>
      </c>
      <c r="B15" s="1" t="s">
        <v>621</v>
      </c>
      <c r="C15" s="1" t="s">
        <v>621</v>
      </c>
      <c r="D15" s="16">
        <v>1650</v>
      </c>
      <c r="E15" s="1" t="s">
        <v>542</v>
      </c>
      <c r="F15" s="1" t="s">
        <v>492</v>
      </c>
    </row>
    <row r="16" spans="1:6" x14ac:dyDescent="0.3">
      <c r="A16" s="1" t="s">
        <v>618</v>
      </c>
      <c r="B16" s="1" t="s">
        <v>622</v>
      </c>
      <c r="C16" s="1" t="s">
        <v>622</v>
      </c>
      <c r="D16" s="16">
        <v>1733</v>
      </c>
      <c r="E16" s="1" t="s">
        <v>498</v>
      </c>
      <c r="F16" s="1" t="s">
        <v>492</v>
      </c>
    </row>
    <row r="17" spans="1:6" x14ac:dyDescent="0.3">
      <c r="A17" s="1" t="s">
        <v>618</v>
      </c>
      <c r="B17" s="1" t="s">
        <v>623</v>
      </c>
      <c r="C17" s="1" t="s">
        <v>623</v>
      </c>
      <c r="D17" s="16">
        <v>312</v>
      </c>
      <c r="E17" s="1" t="s">
        <v>542</v>
      </c>
      <c r="F17" s="1" t="s">
        <v>492</v>
      </c>
    </row>
    <row r="18" spans="1:6" x14ac:dyDescent="0.3">
      <c r="A18" s="1" t="s">
        <v>624</v>
      </c>
      <c r="B18" s="1" t="s">
        <v>625</v>
      </c>
      <c r="C18" s="1" t="s">
        <v>625</v>
      </c>
      <c r="D18" s="16">
        <v>4340</v>
      </c>
      <c r="E18" s="1" t="s">
        <v>491</v>
      </c>
      <c r="F18" s="1" t="s">
        <v>492</v>
      </c>
    </row>
    <row r="19" spans="1:6" x14ac:dyDescent="0.3">
      <c r="A19" s="1" t="s">
        <v>624</v>
      </c>
      <c r="B19" s="1" t="s">
        <v>626</v>
      </c>
      <c r="C19" s="1" t="s">
        <v>627</v>
      </c>
      <c r="D19" s="16">
        <v>9167</v>
      </c>
      <c r="E19" s="1" t="s">
        <v>491</v>
      </c>
      <c r="F19" s="1" t="s">
        <v>492</v>
      </c>
    </row>
    <row r="20" spans="1:6" x14ac:dyDescent="0.3">
      <c r="A20" s="1" t="s">
        <v>624</v>
      </c>
      <c r="B20" s="1" t="s">
        <v>628</v>
      </c>
      <c r="C20" s="1" t="s">
        <v>629</v>
      </c>
      <c r="D20" s="16">
        <v>9000</v>
      </c>
      <c r="E20" s="1" t="s">
        <v>491</v>
      </c>
      <c r="F20" s="1" t="s">
        <v>492</v>
      </c>
    </row>
    <row r="21" spans="1:6" x14ac:dyDescent="0.3">
      <c r="A21" s="1" t="s">
        <v>630</v>
      </c>
      <c r="B21" s="1" t="s">
        <v>367</v>
      </c>
      <c r="C21" s="1" t="s">
        <v>631</v>
      </c>
      <c r="D21" s="16">
        <v>2438</v>
      </c>
      <c r="E21" s="1" t="s">
        <v>518</v>
      </c>
      <c r="F21" s="1" t="s">
        <v>492</v>
      </c>
    </row>
    <row r="22" spans="1:6" x14ac:dyDescent="0.3">
      <c r="A22" s="1" t="s">
        <v>630</v>
      </c>
      <c r="B22" s="1" t="s">
        <v>69</v>
      </c>
      <c r="C22" s="1" t="s">
        <v>69</v>
      </c>
      <c r="D22" s="16">
        <v>1167</v>
      </c>
      <c r="E22" s="1" t="s">
        <v>518</v>
      </c>
      <c r="F22" s="1" t="s">
        <v>492</v>
      </c>
    </row>
    <row r="23" spans="1:6" x14ac:dyDescent="0.3">
      <c r="A23" s="1" t="s">
        <v>630</v>
      </c>
      <c r="B23" s="1" t="s">
        <v>632</v>
      </c>
      <c r="C23" s="1" t="s">
        <v>632</v>
      </c>
      <c r="D23" s="16">
        <v>1167</v>
      </c>
      <c r="E23" s="1" t="s">
        <v>518</v>
      </c>
      <c r="F23" s="1" t="s">
        <v>492</v>
      </c>
    </row>
    <row r="24" spans="1:6" x14ac:dyDescent="0.3">
      <c r="A24" s="1" t="s">
        <v>630</v>
      </c>
      <c r="B24" s="1" t="s">
        <v>633</v>
      </c>
      <c r="C24" s="1" t="s">
        <v>634</v>
      </c>
      <c r="D24" s="16">
        <v>1042</v>
      </c>
      <c r="E24" s="1" t="s">
        <v>518</v>
      </c>
      <c r="F24" s="1" t="s">
        <v>492</v>
      </c>
    </row>
    <row r="25" spans="1:6" x14ac:dyDescent="0.3">
      <c r="A25" s="1" t="s">
        <v>630</v>
      </c>
      <c r="B25" s="1" t="s">
        <v>635</v>
      </c>
      <c r="C25" s="1" t="s">
        <v>635</v>
      </c>
      <c r="D25" s="16">
        <v>6000</v>
      </c>
      <c r="E25" s="1" t="s">
        <v>518</v>
      </c>
      <c r="F25" s="1" t="s">
        <v>492</v>
      </c>
    </row>
    <row r="26" spans="1:6" x14ac:dyDescent="0.3">
      <c r="A26" s="1" t="s">
        <v>630</v>
      </c>
      <c r="B26" s="1" t="s">
        <v>636</v>
      </c>
      <c r="C26" s="1" t="s">
        <v>636</v>
      </c>
      <c r="D26" s="16">
        <v>300</v>
      </c>
      <c r="E26" s="1" t="s">
        <v>518</v>
      </c>
      <c r="F26" s="1" t="s">
        <v>492</v>
      </c>
    </row>
    <row r="27" spans="1:6" x14ac:dyDescent="0.3">
      <c r="A27" s="1" t="s">
        <v>630</v>
      </c>
      <c r="B27" s="1" t="s">
        <v>637</v>
      </c>
      <c r="C27" s="1" t="s">
        <v>637</v>
      </c>
      <c r="D27" s="16">
        <v>300</v>
      </c>
      <c r="E27" s="1" t="s">
        <v>518</v>
      </c>
      <c r="F27" s="1" t="s">
        <v>492</v>
      </c>
    </row>
    <row r="28" spans="1:6" x14ac:dyDescent="0.3">
      <c r="A28" s="1" t="s">
        <v>630</v>
      </c>
      <c r="B28" s="1" t="s">
        <v>638</v>
      </c>
      <c r="C28" s="1" t="s">
        <v>638</v>
      </c>
      <c r="D28" s="16">
        <v>400</v>
      </c>
      <c r="E28" s="1" t="s">
        <v>491</v>
      </c>
      <c r="F28" s="1" t="s">
        <v>492</v>
      </c>
    </row>
    <row r="29" spans="1:6" x14ac:dyDescent="0.3">
      <c r="A29" s="1" t="s">
        <v>630</v>
      </c>
      <c r="B29" s="1" t="s">
        <v>639</v>
      </c>
      <c r="C29" s="1" t="s">
        <v>640</v>
      </c>
      <c r="D29" s="16">
        <v>120</v>
      </c>
      <c r="E29" s="1" t="s">
        <v>518</v>
      </c>
      <c r="F29" s="1" t="s">
        <v>516</v>
      </c>
    </row>
    <row r="30" spans="1:6" x14ac:dyDescent="0.3">
      <c r="A30" s="1" t="s">
        <v>630</v>
      </c>
      <c r="B30" s="1" t="s">
        <v>641</v>
      </c>
      <c r="C30" s="1" t="s">
        <v>642</v>
      </c>
      <c r="D30" s="16">
        <v>120</v>
      </c>
      <c r="E30" s="1" t="s">
        <v>518</v>
      </c>
      <c r="F30" s="1" t="s">
        <v>516</v>
      </c>
    </row>
    <row r="31" spans="1:6" x14ac:dyDescent="0.3">
      <c r="A31" s="1" t="s">
        <v>630</v>
      </c>
      <c r="B31" s="1" t="s">
        <v>643</v>
      </c>
      <c r="C31" s="1" t="s">
        <v>644</v>
      </c>
      <c r="D31" s="16">
        <v>250</v>
      </c>
      <c r="E31" s="1" t="s">
        <v>518</v>
      </c>
      <c r="F31" s="1" t="s">
        <v>492</v>
      </c>
    </row>
    <row r="32" spans="1:6" x14ac:dyDescent="0.3">
      <c r="A32" s="1" t="s">
        <v>630</v>
      </c>
      <c r="B32" s="1" t="s">
        <v>645</v>
      </c>
      <c r="C32" s="1" t="s">
        <v>646</v>
      </c>
      <c r="D32" s="16">
        <v>230</v>
      </c>
      <c r="E32" s="1" t="s">
        <v>518</v>
      </c>
      <c r="F32" s="1" t="s">
        <v>516</v>
      </c>
    </row>
    <row r="33" spans="1:6" x14ac:dyDescent="0.3">
      <c r="A33" s="1" t="s">
        <v>630</v>
      </c>
      <c r="B33" s="1" t="s">
        <v>96</v>
      </c>
      <c r="C33" s="1" t="s">
        <v>96</v>
      </c>
      <c r="D33" s="16">
        <v>67500</v>
      </c>
      <c r="E33" s="1" t="s">
        <v>539</v>
      </c>
      <c r="F33" s="1" t="s">
        <v>492</v>
      </c>
    </row>
    <row r="34" spans="1:6" x14ac:dyDescent="0.3">
      <c r="A34" s="1" t="s">
        <v>630</v>
      </c>
      <c r="B34" s="1" t="s">
        <v>647</v>
      </c>
      <c r="C34" s="1" t="s">
        <v>648</v>
      </c>
      <c r="D34" s="16">
        <v>230</v>
      </c>
      <c r="E34" s="1" t="s">
        <v>518</v>
      </c>
      <c r="F34" s="1" t="s">
        <v>492</v>
      </c>
    </row>
    <row r="35" spans="1:6" x14ac:dyDescent="0.3">
      <c r="A35" s="1" t="s">
        <v>630</v>
      </c>
      <c r="B35" s="1" t="s">
        <v>649</v>
      </c>
      <c r="C35" s="1" t="s">
        <v>649</v>
      </c>
      <c r="D35" s="16">
        <v>1000</v>
      </c>
      <c r="E35" s="1" t="s">
        <v>518</v>
      </c>
      <c r="F35" s="1" t="s">
        <v>492</v>
      </c>
    </row>
    <row r="36" spans="1:6" x14ac:dyDescent="0.3">
      <c r="A36" s="1" t="s">
        <v>630</v>
      </c>
      <c r="B36" s="1" t="s">
        <v>650</v>
      </c>
      <c r="C36" s="1" t="s">
        <v>650</v>
      </c>
      <c r="D36" s="16">
        <v>750</v>
      </c>
      <c r="E36" s="1" t="s">
        <v>518</v>
      </c>
      <c r="F36" s="1" t="s">
        <v>492</v>
      </c>
    </row>
    <row r="37" spans="1:6" x14ac:dyDescent="0.3">
      <c r="A37" s="1" t="s">
        <v>630</v>
      </c>
      <c r="B37" s="1" t="s">
        <v>380</v>
      </c>
      <c r="C37" s="1" t="s">
        <v>380</v>
      </c>
      <c r="D37" s="16">
        <v>1125</v>
      </c>
      <c r="E37" s="1" t="s">
        <v>518</v>
      </c>
      <c r="F37" s="1" t="s">
        <v>492</v>
      </c>
    </row>
    <row r="38" spans="1:6" x14ac:dyDescent="0.3">
      <c r="A38" s="1" t="s">
        <v>651</v>
      </c>
      <c r="B38" s="1" t="s">
        <v>652</v>
      </c>
      <c r="C38" s="1" t="s">
        <v>652</v>
      </c>
      <c r="D38" s="16">
        <v>1042</v>
      </c>
      <c r="E38" s="1" t="s">
        <v>518</v>
      </c>
      <c r="F38" s="1" t="s">
        <v>492</v>
      </c>
    </row>
    <row r="39" spans="1:6" x14ac:dyDescent="0.3">
      <c r="A39" s="1" t="s">
        <v>651</v>
      </c>
      <c r="B39" s="1" t="s">
        <v>653</v>
      </c>
      <c r="C39" s="1" t="s">
        <v>653</v>
      </c>
      <c r="D39" s="16">
        <v>600</v>
      </c>
      <c r="E39" s="1" t="s">
        <v>514</v>
      </c>
      <c r="F39" s="1" t="s">
        <v>492</v>
      </c>
    </row>
    <row r="40" spans="1:6" x14ac:dyDescent="0.3">
      <c r="A40" s="1" t="s">
        <v>651</v>
      </c>
      <c r="B40" s="1" t="s">
        <v>654</v>
      </c>
      <c r="C40" s="1" t="s">
        <v>654</v>
      </c>
      <c r="D40" s="16">
        <v>1875</v>
      </c>
      <c r="E40" s="1" t="s">
        <v>518</v>
      </c>
      <c r="F40" s="1" t="s">
        <v>492</v>
      </c>
    </row>
    <row r="41" spans="1:6" x14ac:dyDescent="0.3">
      <c r="A41" s="1" t="s">
        <v>651</v>
      </c>
      <c r="B41" s="1" t="s">
        <v>655</v>
      </c>
      <c r="C41" s="1" t="s">
        <v>656</v>
      </c>
      <c r="D41" s="16">
        <v>300</v>
      </c>
      <c r="E41" s="1" t="s">
        <v>518</v>
      </c>
      <c r="F41" s="1" t="s">
        <v>492</v>
      </c>
    </row>
    <row r="42" spans="1:6" x14ac:dyDescent="0.3">
      <c r="A42" s="1" t="s">
        <v>651</v>
      </c>
      <c r="B42" s="1" t="s">
        <v>657</v>
      </c>
      <c r="C42" s="1" t="s">
        <v>657</v>
      </c>
      <c r="D42" s="16">
        <v>1254</v>
      </c>
      <c r="E42" s="1" t="s">
        <v>518</v>
      </c>
      <c r="F42" s="1" t="s">
        <v>492</v>
      </c>
    </row>
    <row r="43" spans="1:6" x14ac:dyDescent="0.3">
      <c r="A43" s="1" t="s">
        <v>651</v>
      </c>
      <c r="B43" s="1" t="s">
        <v>658</v>
      </c>
      <c r="C43" s="1" t="s">
        <v>658</v>
      </c>
      <c r="D43" s="16">
        <v>1600</v>
      </c>
      <c r="E43" s="1" t="s">
        <v>518</v>
      </c>
      <c r="F43" s="1" t="s">
        <v>492</v>
      </c>
    </row>
    <row r="44" spans="1:6" x14ac:dyDescent="0.3">
      <c r="A44" s="1" t="s">
        <v>651</v>
      </c>
      <c r="B44" s="1" t="s">
        <v>659</v>
      </c>
      <c r="C44" s="1" t="s">
        <v>659</v>
      </c>
      <c r="D44" s="16">
        <v>4000</v>
      </c>
      <c r="E44" s="1" t="s">
        <v>518</v>
      </c>
      <c r="F44" s="1" t="s">
        <v>492</v>
      </c>
    </row>
    <row r="45" spans="1:6" x14ac:dyDescent="0.3">
      <c r="A45" s="1" t="s">
        <v>651</v>
      </c>
      <c r="B45" s="1" t="s">
        <v>660</v>
      </c>
      <c r="C45" s="1" t="s">
        <v>660</v>
      </c>
      <c r="D45" s="16">
        <v>1833</v>
      </c>
      <c r="E45" s="1" t="s">
        <v>518</v>
      </c>
      <c r="F45" s="1" t="s">
        <v>492</v>
      </c>
    </row>
    <row r="46" spans="1:6" x14ac:dyDescent="0.3">
      <c r="A46" s="1" t="s">
        <v>651</v>
      </c>
      <c r="B46" s="1" t="s">
        <v>661</v>
      </c>
      <c r="C46" s="1" t="s">
        <v>661</v>
      </c>
      <c r="D46" s="16">
        <v>100</v>
      </c>
      <c r="E46" s="1" t="s">
        <v>552</v>
      </c>
      <c r="F46" s="1" t="s">
        <v>516</v>
      </c>
    </row>
    <row r="47" spans="1:6" x14ac:dyDescent="0.3">
      <c r="A47" s="1" t="s">
        <v>651</v>
      </c>
      <c r="B47" s="1" t="s">
        <v>331</v>
      </c>
      <c r="C47" s="1" t="s">
        <v>331</v>
      </c>
      <c r="D47" s="16">
        <v>5787</v>
      </c>
      <c r="E47" s="1" t="s">
        <v>518</v>
      </c>
      <c r="F47" s="1" t="s">
        <v>492</v>
      </c>
    </row>
    <row r="48" spans="1:6" x14ac:dyDescent="0.3">
      <c r="A48" s="1" t="s">
        <v>662</v>
      </c>
      <c r="B48" s="1" t="s">
        <v>663</v>
      </c>
      <c r="C48" s="1" t="s">
        <v>664</v>
      </c>
      <c r="D48" s="16">
        <v>700</v>
      </c>
      <c r="E48" s="1" t="s">
        <v>518</v>
      </c>
      <c r="F48" s="1" t="s">
        <v>492</v>
      </c>
    </row>
    <row r="49" spans="1:6" x14ac:dyDescent="0.3">
      <c r="A49" s="1" t="s">
        <v>662</v>
      </c>
      <c r="B49" s="1" t="s">
        <v>665</v>
      </c>
      <c r="C49" s="1" t="s">
        <v>666</v>
      </c>
      <c r="D49" s="16">
        <v>8126</v>
      </c>
      <c r="E49" s="1" t="s">
        <v>518</v>
      </c>
      <c r="F49" s="1" t="s">
        <v>492</v>
      </c>
    </row>
    <row r="50" spans="1:6" x14ac:dyDescent="0.3">
      <c r="A50" s="1" t="s">
        <v>662</v>
      </c>
      <c r="B50" s="1" t="s">
        <v>667</v>
      </c>
      <c r="C50" s="1" t="s">
        <v>668</v>
      </c>
      <c r="D50" s="16">
        <v>2998</v>
      </c>
      <c r="E50" s="1" t="s">
        <v>518</v>
      </c>
      <c r="F50" s="1" t="s">
        <v>492</v>
      </c>
    </row>
    <row r="51" spans="1:6" x14ac:dyDescent="0.3">
      <c r="A51" s="1" t="s">
        <v>662</v>
      </c>
      <c r="B51" s="1" t="s">
        <v>669</v>
      </c>
      <c r="C51" s="1" t="s">
        <v>669</v>
      </c>
      <c r="D51" s="16">
        <v>6250</v>
      </c>
      <c r="E51" s="1" t="s">
        <v>518</v>
      </c>
      <c r="F51" s="1" t="s">
        <v>492</v>
      </c>
    </row>
    <row r="52" spans="1:6" x14ac:dyDescent="0.3">
      <c r="A52" s="1" t="s">
        <v>662</v>
      </c>
      <c r="B52" s="1" t="s">
        <v>670</v>
      </c>
      <c r="C52" s="1" t="s">
        <v>670</v>
      </c>
      <c r="D52" s="16">
        <v>2500</v>
      </c>
      <c r="E52" s="1" t="s">
        <v>518</v>
      </c>
      <c r="F52" s="1" t="s">
        <v>492</v>
      </c>
    </row>
    <row r="53" spans="1:6" x14ac:dyDescent="0.3">
      <c r="A53" s="1" t="s">
        <v>662</v>
      </c>
      <c r="B53" s="1" t="s">
        <v>321</v>
      </c>
      <c r="C53" s="1" t="s">
        <v>321</v>
      </c>
      <c r="D53" s="16">
        <v>600</v>
      </c>
      <c r="E53" s="1" t="s">
        <v>542</v>
      </c>
      <c r="F53" s="1" t="s">
        <v>516</v>
      </c>
    </row>
    <row r="54" spans="1:6" x14ac:dyDescent="0.3">
      <c r="A54" s="1" t="s">
        <v>662</v>
      </c>
      <c r="B54" s="1" t="s">
        <v>671</v>
      </c>
      <c r="C54" s="1" t="s">
        <v>672</v>
      </c>
      <c r="D54" s="16">
        <v>2000</v>
      </c>
      <c r="E54" s="1" t="s">
        <v>518</v>
      </c>
      <c r="F54" s="1" t="s">
        <v>492</v>
      </c>
    </row>
    <row r="55" spans="1:6" x14ac:dyDescent="0.3">
      <c r="A55" s="1" t="s">
        <v>662</v>
      </c>
      <c r="B55" s="1" t="s">
        <v>673</v>
      </c>
      <c r="C55" s="1" t="s">
        <v>673</v>
      </c>
      <c r="D55" s="16">
        <v>3300</v>
      </c>
      <c r="E55" s="1" t="s">
        <v>518</v>
      </c>
      <c r="F55" s="1" t="s">
        <v>492</v>
      </c>
    </row>
    <row r="56" spans="1:6" x14ac:dyDescent="0.3">
      <c r="A56" s="1" t="s">
        <v>662</v>
      </c>
      <c r="B56" s="1" t="s">
        <v>674</v>
      </c>
      <c r="C56" s="1" t="s">
        <v>674</v>
      </c>
      <c r="D56" s="16">
        <v>4000</v>
      </c>
      <c r="E56" s="1" t="s">
        <v>518</v>
      </c>
      <c r="F56" s="1" t="s">
        <v>492</v>
      </c>
    </row>
    <row r="57" spans="1:6" x14ac:dyDescent="0.3">
      <c r="A57" s="1" t="s">
        <v>64</v>
      </c>
      <c r="B57" s="1" t="s">
        <v>675</v>
      </c>
      <c r="C57" s="1" t="s">
        <v>676</v>
      </c>
      <c r="D57" s="16">
        <v>1900</v>
      </c>
      <c r="E57" s="1" t="s">
        <v>518</v>
      </c>
      <c r="F57" s="1" t="s">
        <v>492</v>
      </c>
    </row>
    <row r="58" spans="1:6" x14ac:dyDescent="0.3">
      <c r="A58" s="1" t="s">
        <v>64</v>
      </c>
      <c r="B58" s="1" t="s">
        <v>677</v>
      </c>
      <c r="C58" s="1" t="s">
        <v>677</v>
      </c>
      <c r="D58" s="16">
        <v>1006</v>
      </c>
      <c r="E58" s="1" t="s">
        <v>518</v>
      </c>
      <c r="F58" s="1" t="s">
        <v>492</v>
      </c>
    </row>
    <row r="59" spans="1:6" x14ac:dyDescent="0.3">
      <c r="A59" s="1" t="s">
        <v>64</v>
      </c>
      <c r="B59" s="1" t="s">
        <v>678</v>
      </c>
      <c r="C59" s="1" t="s">
        <v>678</v>
      </c>
      <c r="D59" s="16">
        <v>25000</v>
      </c>
      <c r="E59" s="1" t="s">
        <v>518</v>
      </c>
      <c r="F59" s="1" t="s">
        <v>492</v>
      </c>
    </row>
    <row r="60" spans="1:6" x14ac:dyDescent="0.3">
      <c r="A60" s="1" t="s">
        <v>64</v>
      </c>
      <c r="B60" s="1" t="s">
        <v>338</v>
      </c>
      <c r="C60" s="1" t="s">
        <v>679</v>
      </c>
      <c r="D60" s="16">
        <v>4000</v>
      </c>
      <c r="E60" s="1" t="s">
        <v>518</v>
      </c>
      <c r="F60" s="1" t="s">
        <v>492</v>
      </c>
    </row>
    <row r="61" spans="1:6" x14ac:dyDescent="0.3">
      <c r="A61" s="1" t="s">
        <v>64</v>
      </c>
      <c r="B61" s="1" t="s">
        <v>680</v>
      </c>
      <c r="C61" s="1" t="s">
        <v>680</v>
      </c>
      <c r="D61" s="16">
        <v>150</v>
      </c>
      <c r="E61" s="1" t="s">
        <v>491</v>
      </c>
      <c r="F61" s="1" t="s">
        <v>492</v>
      </c>
    </row>
    <row r="62" spans="1:6" x14ac:dyDescent="0.3">
      <c r="A62" s="1" t="s">
        <v>64</v>
      </c>
      <c r="B62" s="1" t="s">
        <v>681</v>
      </c>
      <c r="C62" s="1" t="s">
        <v>681</v>
      </c>
      <c r="D62" s="16">
        <v>1900</v>
      </c>
      <c r="E62" s="1" t="s">
        <v>571</v>
      </c>
      <c r="F62" s="1" t="s">
        <v>492</v>
      </c>
    </row>
    <row r="63" spans="1:6" x14ac:dyDescent="0.3">
      <c r="A63" s="1" t="s">
        <v>64</v>
      </c>
      <c r="B63" s="1" t="s">
        <v>682</v>
      </c>
      <c r="C63" s="1" t="s">
        <v>682</v>
      </c>
      <c r="D63" s="16">
        <v>200</v>
      </c>
      <c r="E63" s="1" t="s">
        <v>491</v>
      </c>
      <c r="F63" s="1" t="s">
        <v>492</v>
      </c>
    </row>
    <row r="64" spans="1:6" x14ac:dyDescent="0.3">
      <c r="A64" s="1" t="s">
        <v>64</v>
      </c>
      <c r="B64" s="1" t="s">
        <v>683</v>
      </c>
      <c r="C64" s="1" t="s">
        <v>683</v>
      </c>
      <c r="D64" s="16">
        <v>15000</v>
      </c>
      <c r="E64" s="1" t="s">
        <v>518</v>
      </c>
      <c r="F64" s="1" t="s">
        <v>492</v>
      </c>
    </row>
    <row r="65" spans="1:6" x14ac:dyDescent="0.3">
      <c r="A65" s="1" t="s">
        <v>64</v>
      </c>
      <c r="B65" s="1" t="s">
        <v>684</v>
      </c>
      <c r="C65" s="1" t="s">
        <v>684</v>
      </c>
      <c r="D65" s="16">
        <v>200</v>
      </c>
      <c r="E65" s="1" t="s">
        <v>491</v>
      </c>
      <c r="F65" s="1" t="s">
        <v>492</v>
      </c>
    </row>
    <row r="66" spans="1:6" x14ac:dyDescent="0.3">
      <c r="A66" s="1" t="s">
        <v>64</v>
      </c>
      <c r="B66" s="1" t="s">
        <v>685</v>
      </c>
      <c r="C66" s="1" t="s">
        <v>685</v>
      </c>
      <c r="D66" s="16">
        <v>1257</v>
      </c>
      <c r="E66" s="1" t="s">
        <v>518</v>
      </c>
      <c r="F66" s="1" t="s">
        <v>492</v>
      </c>
    </row>
    <row r="67" spans="1:6" x14ac:dyDescent="0.3">
      <c r="A67" s="1" t="s">
        <v>64</v>
      </c>
      <c r="B67" s="1" t="s">
        <v>686</v>
      </c>
      <c r="C67" s="1" t="s">
        <v>686</v>
      </c>
      <c r="D67" s="16">
        <v>1083</v>
      </c>
      <c r="E67" s="1" t="s">
        <v>518</v>
      </c>
      <c r="F67" s="1" t="s">
        <v>492</v>
      </c>
    </row>
    <row r="68" spans="1:6" x14ac:dyDescent="0.3">
      <c r="A68" s="1" t="s">
        <v>64</v>
      </c>
      <c r="B68" s="1" t="s">
        <v>687</v>
      </c>
      <c r="C68" s="1" t="s">
        <v>687</v>
      </c>
      <c r="D68" s="16">
        <v>1021</v>
      </c>
      <c r="E68" s="1" t="s">
        <v>518</v>
      </c>
      <c r="F68" s="1" t="s">
        <v>492</v>
      </c>
    </row>
    <row r="69" spans="1:6" x14ac:dyDescent="0.3">
      <c r="A69" s="1" t="s">
        <v>688</v>
      </c>
      <c r="B69" s="1" t="s">
        <v>689</v>
      </c>
      <c r="C69" s="1" t="s">
        <v>689</v>
      </c>
      <c r="D69" s="16">
        <v>875</v>
      </c>
      <c r="E69" s="1" t="s">
        <v>498</v>
      </c>
      <c r="F69" s="1" t="s">
        <v>492</v>
      </c>
    </row>
    <row r="70" spans="1:6" x14ac:dyDescent="0.3">
      <c r="A70" s="1" t="s">
        <v>690</v>
      </c>
      <c r="B70" s="1" t="s">
        <v>101</v>
      </c>
      <c r="C70" s="1" t="s">
        <v>101</v>
      </c>
      <c r="D70" s="16">
        <v>1983</v>
      </c>
      <c r="E70" s="1" t="s">
        <v>518</v>
      </c>
      <c r="F70" s="1" t="s">
        <v>492</v>
      </c>
    </row>
    <row r="71" spans="1:6" x14ac:dyDescent="0.3">
      <c r="A71" s="1" t="s">
        <v>690</v>
      </c>
      <c r="B71" s="1" t="s">
        <v>691</v>
      </c>
      <c r="C71" s="1" t="s">
        <v>691</v>
      </c>
      <c r="D71" s="16">
        <v>4000</v>
      </c>
      <c r="E71" s="1" t="s">
        <v>518</v>
      </c>
      <c r="F71" s="1" t="s">
        <v>492</v>
      </c>
    </row>
    <row r="72" spans="1:6" x14ac:dyDescent="0.3">
      <c r="A72" s="1" t="s">
        <v>690</v>
      </c>
      <c r="B72" s="1" t="s">
        <v>692</v>
      </c>
      <c r="C72" s="1" t="s">
        <v>692</v>
      </c>
      <c r="D72" s="16">
        <v>1500</v>
      </c>
      <c r="E72" s="1" t="s">
        <v>518</v>
      </c>
      <c r="F72" s="1" t="s">
        <v>492</v>
      </c>
    </row>
    <row r="73" spans="1:6" x14ac:dyDescent="0.3">
      <c r="A73" s="1" t="s">
        <v>690</v>
      </c>
      <c r="B73" s="1" t="s">
        <v>693</v>
      </c>
      <c r="C73" s="1" t="s">
        <v>694</v>
      </c>
      <c r="D73" s="16">
        <v>1925</v>
      </c>
      <c r="E73" s="1" t="s">
        <v>518</v>
      </c>
      <c r="F73" s="1" t="s">
        <v>492</v>
      </c>
    </row>
    <row r="74" spans="1:6" x14ac:dyDescent="0.3">
      <c r="A74" s="1" t="s">
        <v>690</v>
      </c>
      <c r="B74" s="1" t="s">
        <v>695</v>
      </c>
      <c r="C74" s="1" t="s">
        <v>695</v>
      </c>
      <c r="D74" s="16">
        <v>1041</v>
      </c>
      <c r="E74" s="1" t="s">
        <v>498</v>
      </c>
      <c r="F74" s="1" t="s">
        <v>492</v>
      </c>
    </row>
    <row r="75" spans="1:6" x14ac:dyDescent="0.3">
      <c r="A75" s="1" t="s">
        <v>690</v>
      </c>
      <c r="B75" s="1" t="s">
        <v>696</v>
      </c>
      <c r="C75" s="1" t="s">
        <v>696</v>
      </c>
      <c r="D75" s="16">
        <v>1041</v>
      </c>
      <c r="E75" s="1" t="s">
        <v>518</v>
      </c>
      <c r="F75" s="1" t="s">
        <v>492</v>
      </c>
    </row>
    <row r="76" spans="1:6" x14ac:dyDescent="0.3">
      <c r="A76" s="1" t="s">
        <v>690</v>
      </c>
      <c r="B76" s="1" t="s">
        <v>697</v>
      </c>
      <c r="C76" s="1" t="s">
        <v>697</v>
      </c>
      <c r="D76" s="16">
        <v>5000</v>
      </c>
      <c r="E76" s="1" t="s">
        <v>518</v>
      </c>
      <c r="F76" s="1" t="s">
        <v>492</v>
      </c>
    </row>
    <row r="77" spans="1:6" x14ac:dyDescent="0.3">
      <c r="A77" s="1" t="s">
        <v>698</v>
      </c>
      <c r="B77" s="1" t="s">
        <v>699</v>
      </c>
      <c r="C77" s="1" t="s">
        <v>699</v>
      </c>
      <c r="D77" s="16">
        <v>2200</v>
      </c>
      <c r="E77" s="1" t="s">
        <v>518</v>
      </c>
      <c r="F77" s="1" t="s">
        <v>492</v>
      </c>
    </row>
    <row r="78" spans="1:6" x14ac:dyDescent="0.3">
      <c r="A78" s="1" t="s">
        <v>698</v>
      </c>
      <c r="B78" s="1" t="s">
        <v>700</v>
      </c>
      <c r="C78" s="1" t="s">
        <v>700</v>
      </c>
      <c r="D78" s="16">
        <v>5653</v>
      </c>
      <c r="E78" s="1" t="s">
        <v>518</v>
      </c>
      <c r="F78" s="1" t="s">
        <v>492</v>
      </c>
    </row>
    <row r="79" spans="1:6" x14ac:dyDescent="0.3">
      <c r="A79" s="1" t="s">
        <v>698</v>
      </c>
      <c r="B79" s="1" t="s">
        <v>701</v>
      </c>
      <c r="C79" s="1" t="s">
        <v>701</v>
      </c>
      <c r="D79" s="16">
        <v>1000</v>
      </c>
      <c r="E79" s="1" t="s">
        <v>518</v>
      </c>
      <c r="F79" s="1" t="s">
        <v>492</v>
      </c>
    </row>
    <row r="80" spans="1:6" x14ac:dyDescent="0.3">
      <c r="A80" s="1" t="s">
        <v>698</v>
      </c>
      <c r="B80" s="1" t="s">
        <v>702</v>
      </c>
      <c r="C80" s="1" t="s">
        <v>702</v>
      </c>
      <c r="D80" s="16">
        <v>600</v>
      </c>
      <c r="E80" s="1" t="s">
        <v>491</v>
      </c>
      <c r="F80" s="1" t="s">
        <v>492</v>
      </c>
    </row>
    <row r="81" spans="1:6" x14ac:dyDescent="0.3">
      <c r="A81" s="1" t="s">
        <v>698</v>
      </c>
      <c r="B81" s="1" t="s">
        <v>703</v>
      </c>
      <c r="C81" s="1" t="s">
        <v>703</v>
      </c>
      <c r="D81" s="16">
        <v>1313</v>
      </c>
      <c r="E81" s="1" t="s">
        <v>518</v>
      </c>
      <c r="F81" s="1" t="s">
        <v>492</v>
      </c>
    </row>
    <row r="82" spans="1:6" x14ac:dyDescent="0.3">
      <c r="A82" s="1" t="s">
        <v>698</v>
      </c>
      <c r="B82" s="1" t="s">
        <v>704</v>
      </c>
      <c r="C82" s="1" t="s">
        <v>704</v>
      </c>
      <c r="D82" s="16">
        <v>300</v>
      </c>
      <c r="E82" s="1" t="s">
        <v>552</v>
      </c>
      <c r="F82" s="1" t="s">
        <v>492</v>
      </c>
    </row>
    <row r="83" spans="1:6" x14ac:dyDescent="0.3">
      <c r="A83" s="1" t="s">
        <v>698</v>
      </c>
      <c r="B83" s="1" t="s">
        <v>705</v>
      </c>
      <c r="C83" s="1" t="s">
        <v>705</v>
      </c>
      <c r="D83" s="16">
        <v>300</v>
      </c>
      <c r="E83" s="1" t="s">
        <v>552</v>
      </c>
      <c r="F83" s="1" t="s">
        <v>492</v>
      </c>
    </row>
    <row r="84" spans="1:6" x14ac:dyDescent="0.3">
      <c r="A84" s="1" t="s">
        <v>698</v>
      </c>
      <c r="B84" s="1" t="s">
        <v>706</v>
      </c>
      <c r="C84" s="1" t="s">
        <v>706</v>
      </c>
      <c r="D84" s="16">
        <v>400</v>
      </c>
      <c r="E84" s="1" t="s">
        <v>491</v>
      </c>
      <c r="F84" s="1" t="s">
        <v>492</v>
      </c>
    </row>
    <row r="85" spans="1:6" x14ac:dyDescent="0.3">
      <c r="A85" s="1" t="s">
        <v>276</v>
      </c>
      <c r="D85" s="18">
        <f>SUBTOTAL(109,Tabla20[Capacidad de tratamiento (Habitantes equivalentes *)])</f>
        <v>295867</v>
      </c>
    </row>
    <row r="86" spans="1:6" x14ac:dyDescent="0.3">
      <c r="A86" s="1" t="s">
        <v>609</v>
      </c>
    </row>
  </sheetData>
  <hyperlinks>
    <hyperlink ref="D1" location="Índice!A1" display="volver índice" xr:uid="{00000000-0004-0000-1A00-000000000000}"/>
  </hyperlinks>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rgb="FF0070C0"/>
  </sheetPr>
  <dimension ref="A1:F107"/>
  <sheetViews>
    <sheetView zoomScale="98" zoomScaleNormal="98" workbookViewId="0">
      <selection sqref="A1:XFD3"/>
    </sheetView>
  </sheetViews>
  <sheetFormatPr baseColWidth="10" defaultColWidth="9.140625" defaultRowHeight="16.5" x14ac:dyDescent="0.3"/>
  <cols>
    <col min="1" max="2" width="29.7109375" style="1" customWidth="1"/>
    <col min="3" max="3" width="47.140625" style="1" customWidth="1"/>
    <col min="4" max="6" width="29.7109375" style="1" customWidth="1"/>
    <col min="7" max="7" width="9.140625" style="1"/>
    <col min="8" max="8" width="26.7109375" style="1" customWidth="1"/>
    <col min="9" max="16384" width="9.140625" style="1"/>
  </cols>
  <sheetData>
    <row r="1" spans="1:6" ht="20.25" x14ac:dyDescent="0.35">
      <c r="A1" s="32" t="str">
        <f>Índice!A1</f>
        <v xml:space="preserve"> Estado del Medio Ambiente de Aragón Capítulo 1.2: Agua</v>
      </c>
      <c r="D1" s="29" t="s">
        <v>40</v>
      </c>
    </row>
    <row r="2" spans="1:6" x14ac:dyDescent="0.3">
      <c r="A2" s="35" t="s">
        <v>32</v>
      </c>
    </row>
    <row r="3" spans="1:6" x14ac:dyDescent="0.3">
      <c r="A3" s="36" t="s">
        <v>3</v>
      </c>
    </row>
    <row r="4" spans="1:6" s="11" customFormat="1" ht="54.75" customHeight="1" x14ac:dyDescent="0.2">
      <c r="A4" s="11" t="s">
        <v>483</v>
      </c>
      <c r="B4" s="11" t="s">
        <v>484</v>
      </c>
      <c r="C4" s="11" t="s">
        <v>485</v>
      </c>
      <c r="D4" s="11" t="s">
        <v>486</v>
      </c>
      <c r="E4" s="11" t="s">
        <v>487</v>
      </c>
      <c r="F4" s="11" t="s">
        <v>488</v>
      </c>
    </row>
    <row r="5" spans="1:6" x14ac:dyDescent="0.3">
      <c r="A5" s="1" t="s">
        <v>707</v>
      </c>
      <c r="B5" s="1" t="s">
        <v>708</v>
      </c>
      <c r="C5" s="9" t="s">
        <v>709</v>
      </c>
      <c r="D5" s="16">
        <v>12750</v>
      </c>
      <c r="E5" s="1" t="s">
        <v>491</v>
      </c>
      <c r="F5" s="1" t="s">
        <v>492</v>
      </c>
    </row>
    <row r="6" spans="1:6" x14ac:dyDescent="0.3">
      <c r="A6" s="1" t="s">
        <v>710</v>
      </c>
      <c r="B6" s="1" t="s">
        <v>110</v>
      </c>
      <c r="C6" s="9" t="s">
        <v>110</v>
      </c>
      <c r="D6" s="16">
        <v>28500</v>
      </c>
      <c r="E6" s="1" t="s">
        <v>491</v>
      </c>
      <c r="F6" s="1" t="s">
        <v>492</v>
      </c>
    </row>
    <row r="7" spans="1:6" x14ac:dyDescent="0.3">
      <c r="A7" s="1" t="s">
        <v>710</v>
      </c>
      <c r="B7" s="1" t="s">
        <v>711</v>
      </c>
      <c r="C7" s="9" t="s">
        <v>711</v>
      </c>
      <c r="D7" s="16">
        <v>999</v>
      </c>
      <c r="E7" s="1" t="s">
        <v>514</v>
      </c>
      <c r="F7" s="1" t="s">
        <v>516</v>
      </c>
    </row>
    <row r="8" spans="1:6" x14ac:dyDescent="0.3">
      <c r="A8" s="1" t="s">
        <v>710</v>
      </c>
      <c r="B8" s="1" t="s">
        <v>712</v>
      </c>
      <c r="C8" s="9" t="s">
        <v>712</v>
      </c>
      <c r="D8" s="16">
        <v>2625</v>
      </c>
      <c r="E8" s="1" t="s">
        <v>542</v>
      </c>
      <c r="F8" s="1" t="s">
        <v>516</v>
      </c>
    </row>
    <row r="9" spans="1:6" x14ac:dyDescent="0.3">
      <c r="A9" s="1" t="s">
        <v>710</v>
      </c>
      <c r="B9" s="1" t="s">
        <v>358</v>
      </c>
      <c r="C9" s="9" t="s">
        <v>358</v>
      </c>
      <c r="D9" s="16">
        <v>999</v>
      </c>
      <c r="E9" s="1" t="s">
        <v>518</v>
      </c>
      <c r="F9" s="1" t="s">
        <v>516</v>
      </c>
    </row>
    <row r="10" spans="1:6" x14ac:dyDescent="0.3">
      <c r="A10" s="1" t="s">
        <v>710</v>
      </c>
      <c r="B10" s="1" t="s">
        <v>713</v>
      </c>
      <c r="C10" s="9" t="s">
        <v>713</v>
      </c>
      <c r="D10" s="16">
        <v>3675</v>
      </c>
      <c r="E10" s="1" t="s">
        <v>491</v>
      </c>
      <c r="F10" s="1" t="s">
        <v>492</v>
      </c>
    </row>
    <row r="11" spans="1:6" x14ac:dyDescent="0.3">
      <c r="A11" s="1" t="s">
        <v>511</v>
      </c>
      <c r="B11" s="1" t="s">
        <v>714</v>
      </c>
      <c r="C11" s="9" t="s">
        <v>714</v>
      </c>
      <c r="D11" s="16">
        <v>8000</v>
      </c>
      <c r="E11" s="1" t="s">
        <v>514</v>
      </c>
      <c r="F11" s="1" t="s">
        <v>492</v>
      </c>
    </row>
    <row r="12" spans="1:6" x14ac:dyDescent="0.3">
      <c r="A12" s="1" t="s">
        <v>715</v>
      </c>
      <c r="B12" s="1" t="s">
        <v>716</v>
      </c>
      <c r="C12" s="9" t="s">
        <v>716</v>
      </c>
      <c r="D12" s="16">
        <v>1333</v>
      </c>
      <c r="E12" s="1" t="s">
        <v>491</v>
      </c>
      <c r="F12" s="1" t="s">
        <v>492</v>
      </c>
    </row>
    <row r="13" spans="1:6" x14ac:dyDescent="0.3">
      <c r="A13" s="1" t="s">
        <v>715</v>
      </c>
      <c r="B13" s="1" t="s">
        <v>717</v>
      </c>
      <c r="C13" s="9" t="s">
        <v>717</v>
      </c>
      <c r="D13" s="16">
        <v>2175</v>
      </c>
      <c r="E13" s="1" t="s">
        <v>491</v>
      </c>
      <c r="F13" s="1" t="s">
        <v>492</v>
      </c>
    </row>
    <row r="14" spans="1:6" x14ac:dyDescent="0.3">
      <c r="A14" s="1" t="s">
        <v>715</v>
      </c>
      <c r="B14" s="1" t="s">
        <v>718</v>
      </c>
      <c r="C14" s="9" t="s">
        <v>718</v>
      </c>
      <c r="D14" s="16">
        <v>1250</v>
      </c>
      <c r="E14" s="1" t="s">
        <v>491</v>
      </c>
      <c r="F14" s="1" t="s">
        <v>492</v>
      </c>
    </row>
    <row r="15" spans="1:6" x14ac:dyDescent="0.3">
      <c r="A15" s="1" t="s">
        <v>715</v>
      </c>
      <c r="B15" s="1" t="s">
        <v>719</v>
      </c>
      <c r="C15" s="9" t="s">
        <v>719</v>
      </c>
      <c r="D15" s="16">
        <v>400</v>
      </c>
      <c r="E15" s="1" t="s">
        <v>552</v>
      </c>
      <c r="F15" s="1" t="s">
        <v>492</v>
      </c>
    </row>
    <row r="16" spans="1:6" x14ac:dyDescent="0.3">
      <c r="A16" s="1" t="s">
        <v>720</v>
      </c>
      <c r="B16" s="1" t="s">
        <v>721</v>
      </c>
      <c r="C16" s="9" t="s">
        <v>722</v>
      </c>
      <c r="D16" s="16">
        <v>14333</v>
      </c>
      <c r="E16" s="1" t="s">
        <v>723</v>
      </c>
      <c r="F16" s="1" t="s">
        <v>492</v>
      </c>
    </row>
    <row r="17" spans="1:6" x14ac:dyDescent="0.3">
      <c r="A17" s="1" t="s">
        <v>720</v>
      </c>
      <c r="B17" s="1" t="s">
        <v>724</v>
      </c>
      <c r="C17" s="9" t="s">
        <v>724</v>
      </c>
      <c r="D17" s="16">
        <v>600</v>
      </c>
      <c r="E17" s="1" t="s">
        <v>518</v>
      </c>
      <c r="F17" s="1" t="s">
        <v>516</v>
      </c>
    </row>
    <row r="18" spans="1:6" x14ac:dyDescent="0.3">
      <c r="A18" s="1" t="s">
        <v>720</v>
      </c>
      <c r="B18" s="1" t="s">
        <v>725</v>
      </c>
      <c r="C18" s="9" t="s">
        <v>725</v>
      </c>
      <c r="D18" s="16">
        <v>6376</v>
      </c>
      <c r="E18" s="1" t="s">
        <v>491</v>
      </c>
      <c r="F18" s="1" t="s">
        <v>492</v>
      </c>
    </row>
    <row r="19" spans="1:6" x14ac:dyDescent="0.3">
      <c r="A19" s="1" t="s">
        <v>720</v>
      </c>
      <c r="B19" s="1" t="s">
        <v>726</v>
      </c>
      <c r="C19" s="9" t="s">
        <v>727</v>
      </c>
      <c r="D19" s="16">
        <v>3000</v>
      </c>
      <c r="E19" s="1" t="s">
        <v>491</v>
      </c>
      <c r="F19" s="1" t="s">
        <v>492</v>
      </c>
    </row>
    <row r="20" spans="1:6" x14ac:dyDescent="0.3">
      <c r="A20" s="1" t="s">
        <v>720</v>
      </c>
      <c r="B20" s="1" t="s">
        <v>728</v>
      </c>
      <c r="C20" s="9" t="s">
        <v>729</v>
      </c>
      <c r="D20" s="16">
        <v>10500</v>
      </c>
      <c r="E20" s="1" t="s">
        <v>491</v>
      </c>
      <c r="F20" s="1" t="s">
        <v>492</v>
      </c>
    </row>
    <row r="21" spans="1:6" x14ac:dyDescent="0.3">
      <c r="A21" s="1" t="s">
        <v>720</v>
      </c>
      <c r="B21" s="1" t="s">
        <v>416</v>
      </c>
      <c r="C21" s="9" t="s">
        <v>416</v>
      </c>
      <c r="D21" s="16">
        <v>1400</v>
      </c>
      <c r="E21" s="1" t="s">
        <v>491</v>
      </c>
      <c r="F21" s="1" t="s">
        <v>492</v>
      </c>
    </row>
    <row r="22" spans="1:6" x14ac:dyDescent="0.3">
      <c r="A22" s="1" t="s">
        <v>160</v>
      </c>
      <c r="B22" s="1" t="s">
        <v>730</v>
      </c>
      <c r="C22" s="9" t="s">
        <v>730</v>
      </c>
      <c r="D22" s="16">
        <v>3850</v>
      </c>
      <c r="E22" s="1" t="s">
        <v>491</v>
      </c>
      <c r="F22" s="1" t="s">
        <v>492</v>
      </c>
    </row>
    <row r="23" spans="1:6" x14ac:dyDescent="0.3">
      <c r="A23" s="1" t="s">
        <v>160</v>
      </c>
      <c r="B23" s="1" t="s">
        <v>731</v>
      </c>
      <c r="C23" s="9" t="s">
        <v>732</v>
      </c>
      <c r="D23" s="16">
        <v>48333</v>
      </c>
      <c r="E23" s="1" t="s">
        <v>733</v>
      </c>
      <c r="F23" s="1" t="s">
        <v>492</v>
      </c>
    </row>
    <row r="24" spans="1:6" x14ac:dyDescent="0.3">
      <c r="A24" s="1" t="s">
        <v>160</v>
      </c>
      <c r="B24" s="1" t="s">
        <v>734</v>
      </c>
      <c r="C24" s="9" t="s">
        <v>734</v>
      </c>
      <c r="D24" s="16">
        <v>4008</v>
      </c>
      <c r="E24" s="1" t="s">
        <v>491</v>
      </c>
      <c r="F24" s="1" t="s">
        <v>492</v>
      </c>
    </row>
    <row r="25" spans="1:6" x14ac:dyDescent="0.3">
      <c r="A25" s="1" t="s">
        <v>160</v>
      </c>
      <c r="B25" s="1" t="s">
        <v>735</v>
      </c>
      <c r="C25" s="9" t="s">
        <v>736</v>
      </c>
      <c r="D25" s="16">
        <v>1500</v>
      </c>
      <c r="E25" s="1" t="s">
        <v>491</v>
      </c>
      <c r="F25" s="1" t="s">
        <v>492</v>
      </c>
    </row>
    <row r="26" spans="1:6" x14ac:dyDescent="0.3">
      <c r="A26" s="1" t="s">
        <v>737</v>
      </c>
      <c r="B26" s="1" t="s">
        <v>440</v>
      </c>
      <c r="C26" s="9" t="s">
        <v>440</v>
      </c>
      <c r="D26" s="16">
        <v>7100</v>
      </c>
      <c r="E26" s="1" t="s">
        <v>491</v>
      </c>
      <c r="F26" s="1" t="s">
        <v>492</v>
      </c>
    </row>
    <row r="27" spans="1:6" x14ac:dyDescent="0.3">
      <c r="A27" s="1" t="s">
        <v>737</v>
      </c>
      <c r="B27" s="1" t="s">
        <v>738</v>
      </c>
      <c r="C27" s="9" t="s">
        <v>738</v>
      </c>
      <c r="D27" s="16">
        <v>1250</v>
      </c>
      <c r="E27" s="1" t="s">
        <v>491</v>
      </c>
      <c r="F27" s="1" t="s">
        <v>492</v>
      </c>
    </row>
    <row r="28" spans="1:6" x14ac:dyDescent="0.3">
      <c r="A28" s="1" t="s">
        <v>737</v>
      </c>
      <c r="B28" s="1" t="s">
        <v>739</v>
      </c>
      <c r="C28" s="9" t="s">
        <v>739</v>
      </c>
      <c r="D28" s="16">
        <v>1042</v>
      </c>
      <c r="E28" s="1" t="s">
        <v>491</v>
      </c>
      <c r="F28" s="1" t="s">
        <v>492</v>
      </c>
    </row>
    <row r="29" spans="1:6" x14ac:dyDescent="0.3">
      <c r="A29" s="1" t="s">
        <v>740</v>
      </c>
      <c r="B29" s="1" t="s">
        <v>741</v>
      </c>
      <c r="C29" s="9" t="s">
        <v>742</v>
      </c>
      <c r="D29" s="16">
        <v>1500</v>
      </c>
      <c r="E29" s="1" t="s">
        <v>571</v>
      </c>
      <c r="F29" s="1" t="s">
        <v>516</v>
      </c>
    </row>
    <row r="30" spans="1:6" ht="33" x14ac:dyDescent="0.3">
      <c r="A30" s="1" t="s">
        <v>740</v>
      </c>
      <c r="B30" s="1" t="s">
        <v>743</v>
      </c>
      <c r="C30" s="9" t="s">
        <v>744</v>
      </c>
      <c r="D30" s="16">
        <v>9480</v>
      </c>
      <c r="E30" s="1" t="s">
        <v>491</v>
      </c>
      <c r="F30" s="1" t="s">
        <v>492</v>
      </c>
    </row>
    <row r="31" spans="1:6" ht="33" x14ac:dyDescent="0.3">
      <c r="A31" s="1" t="s">
        <v>740</v>
      </c>
      <c r="B31" s="1" t="s">
        <v>170</v>
      </c>
      <c r="C31" s="9" t="s">
        <v>745</v>
      </c>
      <c r="D31" s="16">
        <v>44411</v>
      </c>
      <c r="E31" s="1" t="s">
        <v>491</v>
      </c>
      <c r="F31" s="1" t="s">
        <v>492</v>
      </c>
    </row>
    <row r="32" spans="1:6" x14ac:dyDescent="0.3">
      <c r="A32" s="1" t="s">
        <v>740</v>
      </c>
      <c r="B32" s="1" t="s">
        <v>420</v>
      </c>
      <c r="C32" s="9" t="s">
        <v>420</v>
      </c>
      <c r="D32" s="16">
        <v>6875</v>
      </c>
      <c r="E32" s="1" t="s">
        <v>491</v>
      </c>
      <c r="F32" s="1" t="s">
        <v>492</v>
      </c>
    </row>
    <row r="33" spans="1:6" x14ac:dyDescent="0.3">
      <c r="A33" s="1" t="s">
        <v>740</v>
      </c>
      <c r="B33" s="1" t="s">
        <v>746</v>
      </c>
      <c r="C33" s="9" t="s">
        <v>746</v>
      </c>
      <c r="D33" s="16">
        <v>600</v>
      </c>
      <c r="E33" s="1" t="s">
        <v>542</v>
      </c>
      <c r="F33" s="1" t="s">
        <v>492</v>
      </c>
    </row>
    <row r="34" spans="1:6" x14ac:dyDescent="0.3">
      <c r="A34" s="1" t="s">
        <v>740</v>
      </c>
      <c r="B34" s="1" t="s">
        <v>747</v>
      </c>
      <c r="C34" s="9" t="s">
        <v>747</v>
      </c>
      <c r="D34" s="16">
        <v>999</v>
      </c>
      <c r="E34" s="1" t="s">
        <v>518</v>
      </c>
      <c r="F34" s="1" t="s">
        <v>516</v>
      </c>
    </row>
    <row r="35" spans="1:6" x14ac:dyDescent="0.3">
      <c r="A35" s="1" t="s">
        <v>740</v>
      </c>
      <c r="B35" s="1" t="s">
        <v>748</v>
      </c>
      <c r="C35" s="9" t="s">
        <v>749</v>
      </c>
      <c r="D35" s="16">
        <v>1600</v>
      </c>
      <c r="E35" s="1" t="s">
        <v>518</v>
      </c>
      <c r="F35" s="1" t="s">
        <v>492</v>
      </c>
    </row>
    <row r="36" spans="1:6" x14ac:dyDescent="0.3">
      <c r="A36" s="1" t="s">
        <v>740</v>
      </c>
      <c r="B36" s="1" t="s">
        <v>750</v>
      </c>
      <c r="C36" s="9" t="s">
        <v>750</v>
      </c>
      <c r="D36" s="16">
        <v>600</v>
      </c>
      <c r="E36" s="1" t="s">
        <v>491</v>
      </c>
      <c r="F36" s="1" t="s">
        <v>516</v>
      </c>
    </row>
    <row r="37" spans="1:6" x14ac:dyDescent="0.3">
      <c r="A37" s="1" t="s">
        <v>740</v>
      </c>
      <c r="B37" s="1" t="s">
        <v>751</v>
      </c>
      <c r="C37" s="9" t="s">
        <v>752</v>
      </c>
      <c r="D37" s="16">
        <v>50000</v>
      </c>
      <c r="E37" s="1" t="s">
        <v>723</v>
      </c>
      <c r="F37" s="1" t="s">
        <v>492</v>
      </c>
    </row>
    <row r="38" spans="1:6" x14ac:dyDescent="0.3">
      <c r="A38" s="1" t="s">
        <v>740</v>
      </c>
      <c r="B38" s="1" t="s">
        <v>753</v>
      </c>
      <c r="C38" s="9" t="s">
        <v>754</v>
      </c>
      <c r="D38" s="16">
        <v>62500</v>
      </c>
      <c r="E38" s="1" t="s">
        <v>539</v>
      </c>
      <c r="F38" s="1" t="s">
        <v>492</v>
      </c>
    </row>
    <row r="39" spans="1:6" ht="49.5" x14ac:dyDescent="0.3">
      <c r="A39" s="1" t="s">
        <v>740</v>
      </c>
      <c r="B39" s="1" t="s">
        <v>755</v>
      </c>
      <c r="C39" s="9" t="s">
        <v>756</v>
      </c>
      <c r="D39" s="16">
        <v>70000</v>
      </c>
      <c r="E39" s="1" t="s">
        <v>539</v>
      </c>
      <c r="F39" s="1" t="s">
        <v>492</v>
      </c>
    </row>
    <row r="40" spans="1:6" x14ac:dyDescent="0.3">
      <c r="A40" s="1" t="s">
        <v>740</v>
      </c>
      <c r="B40" s="1" t="s">
        <v>757</v>
      </c>
      <c r="C40" s="9" t="s">
        <v>758</v>
      </c>
      <c r="D40" s="16">
        <v>4958</v>
      </c>
      <c r="E40" s="1" t="s">
        <v>518</v>
      </c>
      <c r="F40" s="1" t="s">
        <v>492</v>
      </c>
    </row>
    <row r="41" spans="1:6" x14ac:dyDescent="0.3">
      <c r="A41" s="1" t="s">
        <v>740</v>
      </c>
      <c r="B41" s="1" t="s">
        <v>759</v>
      </c>
      <c r="C41" s="9" t="s">
        <v>759</v>
      </c>
      <c r="D41" s="16">
        <v>20000</v>
      </c>
      <c r="E41" s="1" t="s">
        <v>518</v>
      </c>
      <c r="F41" s="1" t="s">
        <v>492</v>
      </c>
    </row>
    <row r="42" spans="1:6" ht="12.75" customHeight="1" x14ac:dyDescent="0.3">
      <c r="A42" s="1" t="s">
        <v>740</v>
      </c>
      <c r="B42" s="1" t="s">
        <v>760</v>
      </c>
      <c r="C42" s="9" t="s">
        <v>761</v>
      </c>
      <c r="D42" s="16">
        <v>100000</v>
      </c>
      <c r="E42" s="1" t="s">
        <v>539</v>
      </c>
      <c r="F42" s="1" t="s">
        <v>516</v>
      </c>
    </row>
    <row r="43" spans="1:6" ht="66" x14ac:dyDescent="0.3">
      <c r="A43" s="1" t="s">
        <v>740</v>
      </c>
      <c r="B43" s="1" t="s">
        <v>762</v>
      </c>
      <c r="C43" s="9" t="s">
        <v>763</v>
      </c>
      <c r="D43" s="16">
        <v>1200000</v>
      </c>
      <c r="E43" s="1" t="s">
        <v>764</v>
      </c>
      <c r="F43" s="1" t="s">
        <v>516</v>
      </c>
    </row>
    <row r="44" spans="1:6" x14ac:dyDescent="0.3">
      <c r="A44" s="1" t="s">
        <v>765</v>
      </c>
      <c r="B44" s="1" t="s">
        <v>766</v>
      </c>
      <c r="C44" s="9" t="s">
        <v>767</v>
      </c>
      <c r="D44" s="16">
        <v>300</v>
      </c>
      <c r="E44" s="1" t="s">
        <v>768</v>
      </c>
      <c r="F44" s="1" t="s">
        <v>492</v>
      </c>
    </row>
    <row r="45" spans="1:6" x14ac:dyDescent="0.3">
      <c r="A45" s="1" t="s">
        <v>765</v>
      </c>
      <c r="B45" s="1" t="s">
        <v>769</v>
      </c>
      <c r="C45" s="9" t="s">
        <v>770</v>
      </c>
      <c r="D45" s="16">
        <v>300</v>
      </c>
      <c r="E45" s="1" t="s">
        <v>768</v>
      </c>
      <c r="F45" s="1" t="s">
        <v>492</v>
      </c>
    </row>
    <row r="46" spans="1:6" x14ac:dyDescent="0.3">
      <c r="A46" s="1" t="s">
        <v>765</v>
      </c>
      <c r="B46" s="1" t="s">
        <v>771</v>
      </c>
      <c r="C46" s="9" t="s">
        <v>771</v>
      </c>
      <c r="D46" s="16">
        <v>2917</v>
      </c>
      <c r="E46" s="1" t="s">
        <v>518</v>
      </c>
      <c r="F46" s="1" t="s">
        <v>492</v>
      </c>
    </row>
    <row r="47" spans="1:6" x14ac:dyDescent="0.3">
      <c r="A47" s="1" t="s">
        <v>765</v>
      </c>
      <c r="B47" s="1" t="s">
        <v>113</v>
      </c>
      <c r="C47" s="9" t="s">
        <v>772</v>
      </c>
      <c r="D47" s="16">
        <v>62158</v>
      </c>
      <c r="E47" s="1" t="s">
        <v>518</v>
      </c>
      <c r="F47" s="1" t="s">
        <v>492</v>
      </c>
    </row>
    <row r="48" spans="1:6" x14ac:dyDescent="0.3">
      <c r="A48" s="1" t="s">
        <v>765</v>
      </c>
      <c r="B48" s="1" t="s">
        <v>773</v>
      </c>
      <c r="C48" s="9" t="s">
        <v>774</v>
      </c>
      <c r="D48" s="16">
        <v>120</v>
      </c>
      <c r="E48" s="1" t="s">
        <v>768</v>
      </c>
      <c r="F48" s="1" t="s">
        <v>492</v>
      </c>
    </row>
    <row r="49" spans="1:6" x14ac:dyDescent="0.3">
      <c r="A49" s="1" t="s">
        <v>765</v>
      </c>
      <c r="B49" s="1" t="s">
        <v>775</v>
      </c>
      <c r="C49" s="9" t="s">
        <v>775</v>
      </c>
      <c r="D49" s="16">
        <v>2500</v>
      </c>
      <c r="E49" s="1" t="s">
        <v>776</v>
      </c>
      <c r="F49" s="1" t="s">
        <v>492</v>
      </c>
    </row>
    <row r="50" spans="1:6" x14ac:dyDescent="0.3">
      <c r="A50" s="1" t="s">
        <v>765</v>
      </c>
      <c r="B50" s="1" t="s">
        <v>777</v>
      </c>
      <c r="C50" s="9" t="s">
        <v>778</v>
      </c>
      <c r="D50" s="16">
        <v>300</v>
      </c>
      <c r="E50" s="1" t="s">
        <v>768</v>
      </c>
      <c r="F50" s="1" t="s">
        <v>492</v>
      </c>
    </row>
    <row r="51" spans="1:6" x14ac:dyDescent="0.3">
      <c r="A51" s="1" t="s">
        <v>765</v>
      </c>
      <c r="B51" s="1" t="s">
        <v>779</v>
      </c>
      <c r="C51" s="9" t="s">
        <v>780</v>
      </c>
      <c r="D51" s="16">
        <v>1500</v>
      </c>
      <c r="E51" s="1" t="s">
        <v>518</v>
      </c>
      <c r="F51" s="1" t="s">
        <v>492</v>
      </c>
    </row>
    <row r="52" spans="1:6" x14ac:dyDescent="0.3">
      <c r="A52" s="1" t="s">
        <v>765</v>
      </c>
      <c r="B52" s="1" t="s">
        <v>781</v>
      </c>
      <c r="C52" s="9" t="s">
        <v>782</v>
      </c>
      <c r="D52" s="16">
        <v>300</v>
      </c>
      <c r="E52" s="1" t="s">
        <v>768</v>
      </c>
      <c r="F52" s="1" t="s">
        <v>492</v>
      </c>
    </row>
    <row r="53" spans="1:6" x14ac:dyDescent="0.3">
      <c r="A53" s="1" t="s">
        <v>765</v>
      </c>
      <c r="B53" s="1" t="s">
        <v>783</v>
      </c>
      <c r="C53" s="9" t="s">
        <v>783</v>
      </c>
      <c r="D53" s="16">
        <v>3000</v>
      </c>
      <c r="E53" s="1" t="s">
        <v>518</v>
      </c>
      <c r="F53" s="1" t="s">
        <v>492</v>
      </c>
    </row>
    <row r="54" spans="1:6" x14ac:dyDescent="0.3">
      <c r="A54" s="1" t="s">
        <v>765</v>
      </c>
      <c r="B54" s="1" t="s">
        <v>784</v>
      </c>
      <c r="C54" s="9" t="s">
        <v>784</v>
      </c>
      <c r="D54" s="16">
        <v>300</v>
      </c>
      <c r="E54" s="1" t="s">
        <v>768</v>
      </c>
      <c r="F54" s="1" t="s">
        <v>492</v>
      </c>
    </row>
    <row r="55" spans="1:6" x14ac:dyDescent="0.3">
      <c r="A55" s="1" t="s">
        <v>765</v>
      </c>
      <c r="B55" s="1" t="s">
        <v>785</v>
      </c>
      <c r="C55" s="9" t="s">
        <v>785</v>
      </c>
      <c r="D55" s="16">
        <v>2917</v>
      </c>
      <c r="E55" s="1" t="s">
        <v>518</v>
      </c>
      <c r="F55" s="1" t="s">
        <v>492</v>
      </c>
    </row>
    <row r="56" spans="1:6" x14ac:dyDescent="0.3">
      <c r="A56" s="1" t="s">
        <v>765</v>
      </c>
      <c r="B56" s="1" t="s">
        <v>786</v>
      </c>
      <c r="C56" s="9" t="s">
        <v>786</v>
      </c>
      <c r="D56" s="16">
        <v>13125</v>
      </c>
      <c r="E56" s="1" t="s">
        <v>518</v>
      </c>
      <c r="F56" s="1" t="s">
        <v>492</v>
      </c>
    </row>
    <row r="57" spans="1:6" x14ac:dyDescent="0.3">
      <c r="A57" s="1" t="s">
        <v>765</v>
      </c>
      <c r="B57" s="1" t="s">
        <v>410</v>
      </c>
      <c r="C57" s="9" t="s">
        <v>410</v>
      </c>
      <c r="D57" s="16">
        <v>1667</v>
      </c>
      <c r="E57" s="1" t="s">
        <v>518</v>
      </c>
      <c r="F57" s="1" t="s">
        <v>492</v>
      </c>
    </row>
    <row r="58" spans="1:6" x14ac:dyDescent="0.3">
      <c r="A58" s="1" t="s">
        <v>765</v>
      </c>
      <c r="B58" s="1" t="s">
        <v>787</v>
      </c>
      <c r="C58" s="9" t="s">
        <v>788</v>
      </c>
      <c r="D58" s="16">
        <v>300</v>
      </c>
      <c r="E58" s="1" t="s">
        <v>768</v>
      </c>
      <c r="F58" s="1" t="s">
        <v>492</v>
      </c>
    </row>
    <row r="59" spans="1:6" x14ac:dyDescent="0.3">
      <c r="A59" s="1" t="s">
        <v>789</v>
      </c>
      <c r="B59" s="1" t="s">
        <v>790</v>
      </c>
      <c r="C59" s="9" t="s">
        <v>790</v>
      </c>
      <c r="D59" s="16">
        <v>2500</v>
      </c>
      <c r="E59" s="1" t="s">
        <v>518</v>
      </c>
      <c r="F59" s="1" t="s">
        <v>492</v>
      </c>
    </row>
    <row r="60" spans="1:6" x14ac:dyDescent="0.3">
      <c r="A60" s="1" t="s">
        <v>789</v>
      </c>
      <c r="B60" s="1" t="s">
        <v>455</v>
      </c>
      <c r="C60" s="9" t="s">
        <v>455</v>
      </c>
      <c r="D60" s="16">
        <v>1225</v>
      </c>
      <c r="E60" s="1" t="s">
        <v>518</v>
      </c>
      <c r="F60" s="1" t="s">
        <v>492</v>
      </c>
    </row>
    <row r="61" spans="1:6" x14ac:dyDescent="0.3">
      <c r="A61" s="1" t="s">
        <v>789</v>
      </c>
      <c r="B61" s="1" t="s">
        <v>791</v>
      </c>
      <c r="C61" s="9" t="s">
        <v>791</v>
      </c>
      <c r="D61" s="16">
        <v>1000</v>
      </c>
      <c r="E61" s="1" t="s">
        <v>518</v>
      </c>
      <c r="F61" s="1" t="s">
        <v>492</v>
      </c>
    </row>
    <row r="62" spans="1:6" x14ac:dyDescent="0.3">
      <c r="A62" s="1" t="s">
        <v>789</v>
      </c>
      <c r="B62" s="1" t="s">
        <v>792</v>
      </c>
      <c r="C62" s="9" t="s">
        <v>792</v>
      </c>
      <c r="D62" s="16">
        <v>1500</v>
      </c>
      <c r="E62" s="1" t="s">
        <v>518</v>
      </c>
      <c r="F62" s="1" t="s">
        <v>492</v>
      </c>
    </row>
    <row r="63" spans="1:6" x14ac:dyDescent="0.3">
      <c r="A63" s="1" t="s">
        <v>789</v>
      </c>
      <c r="B63" s="1" t="s">
        <v>793</v>
      </c>
      <c r="C63" s="9" t="s">
        <v>793</v>
      </c>
      <c r="D63" s="16">
        <v>6500</v>
      </c>
      <c r="E63" s="1" t="s">
        <v>518</v>
      </c>
      <c r="F63" s="1" t="s">
        <v>492</v>
      </c>
    </row>
    <row r="64" spans="1:6" x14ac:dyDescent="0.3">
      <c r="A64" s="1" t="s">
        <v>789</v>
      </c>
      <c r="B64" s="1" t="s">
        <v>794</v>
      </c>
      <c r="C64" s="9" t="s">
        <v>794</v>
      </c>
      <c r="D64" s="16">
        <v>600</v>
      </c>
      <c r="E64" s="1" t="s">
        <v>795</v>
      </c>
      <c r="F64" s="1" t="s">
        <v>492</v>
      </c>
    </row>
    <row r="65" spans="1:6" x14ac:dyDescent="0.3">
      <c r="A65" s="1" t="s">
        <v>789</v>
      </c>
      <c r="B65" s="1" t="s">
        <v>796</v>
      </c>
      <c r="C65" s="9" t="s">
        <v>796</v>
      </c>
      <c r="D65" s="16">
        <v>63892</v>
      </c>
      <c r="E65" s="1" t="s">
        <v>575</v>
      </c>
      <c r="F65" s="1" t="s">
        <v>492</v>
      </c>
    </row>
    <row r="66" spans="1:6" x14ac:dyDescent="0.3">
      <c r="A66" s="1" t="s">
        <v>789</v>
      </c>
      <c r="B66" s="1" t="s">
        <v>797</v>
      </c>
      <c r="C66" s="9" t="s">
        <v>798</v>
      </c>
      <c r="D66" s="16">
        <v>600</v>
      </c>
      <c r="E66" s="1" t="s">
        <v>518</v>
      </c>
      <c r="F66" s="1" t="s">
        <v>492</v>
      </c>
    </row>
    <row r="67" spans="1:6" x14ac:dyDescent="0.3">
      <c r="A67" s="1" t="s">
        <v>789</v>
      </c>
      <c r="B67" s="1" t="s">
        <v>799</v>
      </c>
      <c r="C67" s="9" t="s">
        <v>799</v>
      </c>
      <c r="D67" s="16">
        <v>1875</v>
      </c>
      <c r="E67" s="1" t="s">
        <v>518</v>
      </c>
      <c r="F67" s="1" t="s">
        <v>492</v>
      </c>
    </row>
    <row r="68" spans="1:6" x14ac:dyDescent="0.3">
      <c r="A68" s="1" t="s">
        <v>789</v>
      </c>
      <c r="B68" s="1" t="s">
        <v>800</v>
      </c>
      <c r="C68" s="9" t="s">
        <v>801</v>
      </c>
      <c r="D68" s="16">
        <v>1250</v>
      </c>
      <c r="E68" s="1" t="s">
        <v>518</v>
      </c>
      <c r="F68" s="1" t="s">
        <v>492</v>
      </c>
    </row>
    <row r="69" spans="1:6" x14ac:dyDescent="0.3">
      <c r="A69" s="1" t="s">
        <v>789</v>
      </c>
      <c r="B69" s="1" t="s">
        <v>802</v>
      </c>
      <c r="C69" s="9" t="s">
        <v>803</v>
      </c>
      <c r="D69" s="16">
        <v>4000</v>
      </c>
      <c r="E69" s="1" t="s">
        <v>518</v>
      </c>
      <c r="F69" s="1" t="s">
        <v>492</v>
      </c>
    </row>
    <row r="70" spans="1:6" x14ac:dyDescent="0.3">
      <c r="A70" s="1" t="s">
        <v>789</v>
      </c>
      <c r="B70" s="1" t="s">
        <v>804</v>
      </c>
      <c r="C70" s="9" t="s">
        <v>804</v>
      </c>
      <c r="D70" s="16">
        <v>1467</v>
      </c>
      <c r="E70" s="1" t="s">
        <v>518</v>
      </c>
      <c r="F70" s="1" t="s">
        <v>492</v>
      </c>
    </row>
    <row r="71" spans="1:6" x14ac:dyDescent="0.3">
      <c r="A71" s="1" t="s">
        <v>789</v>
      </c>
      <c r="B71" s="1" t="s">
        <v>805</v>
      </c>
      <c r="C71" s="9" t="s">
        <v>805</v>
      </c>
      <c r="D71" s="16">
        <v>1850</v>
      </c>
      <c r="E71" s="1" t="s">
        <v>518</v>
      </c>
      <c r="F71" s="1" t="s">
        <v>492</v>
      </c>
    </row>
    <row r="72" spans="1:6" x14ac:dyDescent="0.3">
      <c r="A72" s="1" t="s">
        <v>789</v>
      </c>
      <c r="B72" s="1" t="s">
        <v>806</v>
      </c>
      <c r="C72" s="9" t="s">
        <v>806</v>
      </c>
      <c r="D72" s="16">
        <v>1000</v>
      </c>
      <c r="E72" s="1" t="s">
        <v>518</v>
      </c>
      <c r="F72" s="1" t="s">
        <v>492</v>
      </c>
    </row>
    <row r="73" spans="1:6" x14ac:dyDescent="0.3">
      <c r="A73" s="1" t="s">
        <v>789</v>
      </c>
      <c r="B73" s="1" t="s">
        <v>807</v>
      </c>
      <c r="C73" s="9" t="s">
        <v>807</v>
      </c>
      <c r="D73" s="16">
        <v>999</v>
      </c>
      <c r="E73" s="1" t="s">
        <v>514</v>
      </c>
      <c r="F73" s="1" t="s">
        <v>516</v>
      </c>
    </row>
    <row r="74" spans="1:6" x14ac:dyDescent="0.3">
      <c r="A74" s="1" t="s">
        <v>789</v>
      </c>
      <c r="B74" s="1" t="s">
        <v>808</v>
      </c>
      <c r="C74" s="9" t="s">
        <v>809</v>
      </c>
      <c r="D74" s="16">
        <v>1042</v>
      </c>
      <c r="E74" s="1" t="s">
        <v>518</v>
      </c>
      <c r="F74" s="1" t="s">
        <v>492</v>
      </c>
    </row>
    <row r="75" spans="1:6" x14ac:dyDescent="0.3">
      <c r="A75" s="1" t="s">
        <v>789</v>
      </c>
      <c r="B75" s="1" t="s">
        <v>810</v>
      </c>
      <c r="C75" s="9" t="s">
        <v>810</v>
      </c>
      <c r="D75" s="16">
        <v>1417</v>
      </c>
      <c r="E75" s="1" t="s">
        <v>518</v>
      </c>
      <c r="F75" s="1" t="s">
        <v>492</v>
      </c>
    </row>
    <row r="76" spans="1:6" x14ac:dyDescent="0.3">
      <c r="A76" s="1" t="s">
        <v>789</v>
      </c>
      <c r="B76" s="1" t="s">
        <v>811</v>
      </c>
      <c r="C76" s="9" t="s">
        <v>811</v>
      </c>
      <c r="D76" s="16">
        <v>1021</v>
      </c>
      <c r="E76" s="1" t="s">
        <v>518</v>
      </c>
      <c r="F76" s="1" t="s">
        <v>492</v>
      </c>
    </row>
    <row r="77" spans="1:6" x14ac:dyDescent="0.3">
      <c r="A77" s="1" t="s">
        <v>789</v>
      </c>
      <c r="B77" s="1" t="s">
        <v>812</v>
      </c>
      <c r="C77" s="9" t="s">
        <v>812</v>
      </c>
      <c r="D77" s="16">
        <v>1550</v>
      </c>
      <c r="E77" s="1" t="s">
        <v>518</v>
      </c>
      <c r="F77" s="1" t="s">
        <v>492</v>
      </c>
    </row>
    <row r="78" spans="1:6" x14ac:dyDescent="0.3">
      <c r="A78" s="1" t="s">
        <v>581</v>
      </c>
      <c r="B78" s="1" t="s">
        <v>813</v>
      </c>
      <c r="C78" s="9" t="s">
        <v>814</v>
      </c>
      <c r="D78" s="16">
        <v>1530</v>
      </c>
      <c r="E78" s="1" t="s">
        <v>498</v>
      </c>
      <c r="F78" s="1" t="s">
        <v>492</v>
      </c>
    </row>
    <row r="79" spans="1:6" x14ac:dyDescent="0.3">
      <c r="A79" s="1" t="s">
        <v>581</v>
      </c>
      <c r="B79" s="1" t="s">
        <v>815</v>
      </c>
      <c r="C79" s="9" t="s">
        <v>815</v>
      </c>
      <c r="D79" s="16">
        <v>1625</v>
      </c>
      <c r="E79" s="1" t="s">
        <v>518</v>
      </c>
      <c r="F79" s="1" t="s">
        <v>492</v>
      </c>
    </row>
    <row r="80" spans="1:6" x14ac:dyDescent="0.3">
      <c r="A80" s="1" t="s">
        <v>581</v>
      </c>
      <c r="B80" s="1" t="s">
        <v>816</v>
      </c>
      <c r="C80" s="9" t="s">
        <v>816</v>
      </c>
      <c r="D80" s="16">
        <v>3000</v>
      </c>
      <c r="E80" s="1" t="s">
        <v>518</v>
      </c>
      <c r="F80" s="1" t="s">
        <v>492</v>
      </c>
    </row>
    <row r="81" spans="1:6" x14ac:dyDescent="0.3">
      <c r="A81" s="1" t="s">
        <v>817</v>
      </c>
      <c r="B81" s="1" t="s">
        <v>818</v>
      </c>
      <c r="C81" s="9" t="s">
        <v>818</v>
      </c>
      <c r="D81" s="16">
        <v>20000</v>
      </c>
      <c r="E81" s="1" t="s">
        <v>518</v>
      </c>
      <c r="F81" s="1" t="s">
        <v>492</v>
      </c>
    </row>
    <row r="82" spans="1:6" x14ac:dyDescent="0.3">
      <c r="A82" s="1" t="s">
        <v>817</v>
      </c>
      <c r="B82" s="1" t="s">
        <v>427</v>
      </c>
      <c r="C82" s="9" t="s">
        <v>427</v>
      </c>
      <c r="D82" s="16">
        <v>600</v>
      </c>
      <c r="E82" s="1" t="s">
        <v>514</v>
      </c>
      <c r="F82" s="1" t="s">
        <v>492</v>
      </c>
    </row>
    <row r="83" spans="1:6" x14ac:dyDescent="0.3">
      <c r="A83" s="1" t="s">
        <v>817</v>
      </c>
      <c r="B83" s="1" t="s">
        <v>108</v>
      </c>
      <c r="C83" s="9" t="s">
        <v>819</v>
      </c>
      <c r="D83" s="16">
        <v>5000</v>
      </c>
      <c r="E83" s="1" t="s">
        <v>518</v>
      </c>
      <c r="F83" s="1" t="s">
        <v>492</v>
      </c>
    </row>
    <row r="84" spans="1:6" x14ac:dyDescent="0.3">
      <c r="A84" s="1" t="s">
        <v>817</v>
      </c>
      <c r="B84" s="1" t="s">
        <v>820</v>
      </c>
      <c r="C84" s="9" t="s">
        <v>821</v>
      </c>
      <c r="D84" s="16">
        <v>20000</v>
      </c>
      <c r="E84" s="1" t="s">
        <v>518</v>
      </c>
      <c r="F84" s="1" t="s">
        <v>492</v>
      </c>
    </row>
    <row r="85" spans="1:6" x14ac:dyDescent="0.3">
      <c r="A85" s="1" t="s">
        <v>817</v>
      </c>
      <c r="B85" s="1" t="s">
        <v>822</v>
      </c>
      <c r="C85" s="9" t="s">
        <v>823</v>
      </c>
      <c r="D85" s="16">
        <v>6200</v>
      </c>
      <c r="E85" s="1" t="s">
        <v>518</v>
      </c>
      <c r="F85" s="1" t="s">
        <v>492</v>
      </c>
    </row>
    <row r="86" spans="1:6" x14ac:dyDescent="0.3">
      <c r="A86" s="1" t="s">
        <v>817</v>
      </c>
      <c r="B86" s="1" t="s">
        <v>824</v>
      </c>
      <c r="C86" s="9" t="s">
        <v>824</v>
      </c>
      <c r="D86" s="16">
        <v>999</v>
      </c>
      <c r="E86" s="1" t="s">
        <v>514</v>
      </c>
      <c r="F86" s="1" t="s">
        <v>516</v>
      </c>
    </row>
    <row r="87" spans="1:6" x14ac:dyDescent="0.3">
      <c r="A87" s="1" t="s">
        <v>817</v>
      </c>
      <c r="B87" s="1" t="s">
        <v>435</v>
      </c>
      <c r="C87" s="9" t="s">
        <v>435</v>
      </c>
      <c r="D87" s="16">
        <v>1667</v>
      </c>
      <c r="E87" s="1" t="s">
        <v>518</v>
      </c>
      <c r="F87" s="1" t="s">
        <v>492</v>
      </c>
    </row>
    <row r="88" spans="1:6" x14ac:dyDescent="0.3">
      <c r="A88" s="1" t="s">
        <v>817</v>
      </c>
      <c r="B88" s="1" t="s">
        <v>825</v>
      </c>
      <c r="C88" s="9" t="s">
        <v>825</v>
      </c>
      <c r="D88" s="16">
        <v>4958</v>
      </c>
      <c r="E88" s="1" t="s">
        <v>518</v>
      </c>
      <c r="F88" s="1" t="s">
        <v>492</v>
      </c>
    </row>
    <row r="89" spans="1:6" x14ac:dyDescent="0.3">
      <c r="A89" s="1" t="s">
        <v>826</v>
      </c>
      <c r="B89" s="1" t="s">
        <v>827</v>
      </c>
      <c r="C89" s="9" t="s">
        <v>827</v>
      </c>
      <c r="D89" s="16">
        <v>2000</v>
      </c>
      <c r="E89" s="1" t="s">
        <v>518</v>
      </c>
      <c r="F89" s="1" t="s">
        <v>492</v>
      </c>
    </row>
    <row r="90" spans="1:6" x14ac:dyDescent="0.3">
      <c r="A90" s="1" t="s">
        <v>826</v>
      </c>
      <c r="B90" s="1" t="s">
        <v>352</v>
      </c>
      <c r="C90" s="9" t="s">
        <v>352</v>
      </c>
      <c r="D90" s="16">
        <v>1750</v>
      </c>
      <c r="E90" s="1" t="s">
        <v>518</v>
      </c>
      <c r="F90" s="1" t="s">
        <v>492</v>
      </c>
    </row>
    <row r="91" spans="1:6" x14ac:dyDescent="0.3">
      <c r="A91" s="1" t="s">
        <v>826</v>
      </c>
      <c r="B91" s="1" t="s">
        <v>423</v>
      </c>
      <c r="C91" s="9" t="s">
        <v>423</v>
      </c>
      <c r="D91" s="16">
        <v>4667</v>
      </c>
      <c r="E91" s="1" t="s">
        <v>518</v>
      </c>
      <c r="F91" s="1" t="s">
        <v>492</v>
      </c>
    </row>
    <row r="92" spans="1:6" x14ac:dyDescent="0.3">
      <c r="A92" s="1" t="s">
        <v>826</v>
      </c>
      <c r="B92" s="1" t="s">
        <v>828</v>
      </c>
      <c r="C92" s="9" t="s">
        <v>828</v>
      </c>
      <c r="D92" s="16">
        <v>3125</v>
      </c>
      <c r="E92" s="1" t="s">
        <v>518</v>
      </c>
      <c r="F92" s="1" t="s">
        <v>492</v>
      </c>
    </row>
    <row r="93" spans="1:6" x14ac:dyDescent="0.3">
      <c r="A93" s="1" t="s">
        <v>826</v>
      </c>
      <c r="B93" s="1" t="s">
        <v>829</v>
      </c>
      <c r="C93" s="9" t="s">
        <v>829</v>
      </c>
      <c r="D93" s="16">
        <v>2700</v>
      </c>
      <c r="E93" s="1" t="s">
        <v>518</v>
      </c>
      <c r="F93" s="1" t="s">
        <v>492</v>
      </c>
    </row>
    <row r="94" spans="1:6" x14ac:dyDescent="0.3">
      <c r="A94" s="1" t="s">
        <v>826</v>
      </c>
      <c r="B94" s="1" t="s">
        <v>830</v>
      </c>
      <c r="C94" s="9" t="s">
        <v>831</v>
      </c>
      <c r="D94" s="16">
        <v>1073</v>
      </c>
      <c r="E94" s="1" t="s">
        <v>518</v>
      </c>
      <c r="F94" s="1" t="s">
        <v>492</v>
      </c>
    </row>
    <row r="95" spans="1:6" x14ac:dyDescent="0.3">
      <c r="A95" s="1" t="s">
        <v>832</v>
      </c>
      <c r="B95" s="1" t="s">
        <v>833</v>
      </c>
      <c r="C95" s="9" t="s">
        <v>833</v>
      </c>
      <c r="D95" s="16">
        <v>600</v>
      </c>
      <c r="E95" s="1" t="s">
        <v>834</v>
      </c>
      <c r="F95" s="1" t="s">
        <v>516</v>
      </c>
    </row>
    <row r="96" spans="1:6" x14ac:dyDescent="0.3">
      <c r="A96" s="1" t="s">
        <v>832</v>
      </c>
      <c r="B96" s="1" t="s">
        <v>835</v>
      </c>
      <c r="C96" s="9" t="s">
        <v>836</v>
      </c>
      <c r="D96" s="16">
        <v>2313</v>
      </c>
      <c r="E96" s="1" t="s">
        <v>518</v>
      </c>
      <c r="F96" s="1" t="s">
        <v>492</v>
      </c>
    </row>
    <row r="97" spans="1:6" x14ac:dyDescent="0.3">
      <c r="A97" s="1" t="s">
        <v>832</v>
      </c>
      <c r="B97" s="1" t="s">
        <v>396</v>
      </c>
      <c r="C97" s="9" t="s">
        <v>837</v>
      </c>
      <c r="D97" s="16">
        <v>42600</v>
      </c>
      <c r="E97" s="1" t="s">
        <v>518</v>
      </c>
      <c r="F97" s="1" t="s">
        <v>492</v>
      </c>
    </row>
    <row r="98" spans="1:6" x14ac:dyDescent="0.3">
      <c r="A98" s="1" t="s">
        <v>832</v>
      </c>
      <c r="B98" s="1" t="s">
        <v>838</v>
      </c>
      <c r="C98" s="9" t="s">
        <v>838</v>
      </c>
      <c r="D98" s="16">
        <v>943</v>
      </c>
      <c r="E98" s="1" t="s">
        <v>723</v>
      </c>
      <c r="F98" s="1" t="s">
        <v>516</v>
      </c>
    </row>
    <row r="99" spans="1:6" ht="33" x14ac:dyDescent="0.3">
      <c r="A99" s="1" t="s">
        <v>839</v>
      </c>
      <c r="B99" s="1" t="s">
        <v>840</v>
      </c>
      <c r="C99" s="9" t="s">
        <v>841</v>
      </c>
      <c r="D99" s="16">
        <v>28350</v>
      </c>
      <c r="E99" s="1" t="s">
        <v>518</v>
      </c>
      <c r="F99" s="1" t="s">
        <v>492</v>
      </c>
    </row>
    <row r="100" spans="1:6" x14ac:dyDescent="0.3">
      <c r="A100" s="1" t="s">
        <v>839</v>
      </c>
      <c r="B100" s="1" t="s">
        <v>842</v>
      </c>
      <c r="C100" s="9" t="s">
        <v>842</v>
      </c>
      <c r="D100" s="16">
        <v>600</v>
      </c>
      <c r="E100" s="1" t="s">
        <v>518</v>
      </c>
      <c r="F100" s="1" t="s">
        <v>492</v>
      </c>
    </row>
    <row r="101" spans="1:6" x14ac:dyDescent="0.3">
      <c r="A101" s="1" t="s">
        <v>839</v>
      </c>
      <c r="B101" s="1" t="s">
        <v>843</v>
      </c>
      <c r="C101" s="9" t="s">
        <v>843</v>
      </c>
      <c r="D101" s="16">
        <v>13333</v>
      </c>
      <c r="E101" s="1" t="s">
        <v>518</v>
      </c>
      <c r="F101" s="1" t="s">
        <v>492</v>
      </c>
    </row>
    <row r="102" spans="1:6" x14ac:dyDescent="0.3">
      <c r="A102" s="1" t="s">
        <v>839</v>
      </c>
      <c r="B102" s="1" t="s">
        <v>844</v>
      </c>
      <c r="C102" s="9" t="s">
        <v>844</v>
      </c>
      <c r="D102" s="16">
        <v>2933</v>
      </c>
      <c r="E102" s="1" t="s">
        <v>518</v>
      </c>
      <c r="F102" s="1" t="s">
        <v>492</v>
      </c>
    </row>
    <row r="103" spans="1:6" x14ac:dyDescent="0.3">
      <c r="A103" s="1" t="s">
        <v>839</v>
      </c>
      <c r="B103" s="1" t="s">
        <v>845</v>
      </c>
      <c r="C103" s="9" t="s">
        <v>845</v>
      </c>
      <c r="D103" s="16">
        <v>3200</v>
      </c>
      <c r="E103" s="1" t="s">
        <v>518</v>
      </c>
      <c r="F103" s="1" t="s">
        <v>492</v>
      </c>
    </row>
    <row r="104" spans="1:6" x14ac:dyDescent="0.3">
      <c r="A104" s="1" t="s">
        <v>839</v>
      </c>
      <c r="B104" s="1" t="s">
        <v>846</v>
      </c>
      <c r="C104" s="9" t="s">
        <v>847</v>
      </c>
      <c r="D104" s="16">
        <v>7000</v>
      </c>
      <c r="E104" s="1" t="s">
        <v>518</v>
      </c>
      <c r="F104" s="1" t="s">
        <v>492</v>
      </c>
    </row>
    <row r="105" spans="1:6" x14ac:dyDescent="0.3">
      <c r="A105" s="1" t="s">
        <v>839</v>
      </c>
      <c r="B105" s="1" t="s">
        <v>848</v>
      </c>
      <c r="C105" s="9" t="s">
        <v>849</v>
      </c>
      <c r="D105" s="16">
        <v>50000</v>
      </c>
      <c r="E105" s="1" t="s">
        <v>491</v>
      </c>
      <c r="F105" s="1" t="s">
        <v>492</v>
      </c>
    </row>
    <row r="106" spans="1:6" x14ac:dyDescent="0.3">
      <c r="A106" s="1" t="s">
        <v>276</v>
      </c>
      <c r="C106" s="9"/>
      <c r="D106" s="18">
        <f>SUBTOTAL(109,Tabla21[Capacidad de tratamiento (Habitantes equivalentes *)])</f>
        <v>2159279</v>
      </c>
    </row>
    <row r="107" spans="1:6" x14ac:dyDescent="0.3">
      <c r="A107" s="1" t="s">
        <v>850</v>
      </c>
    </row>
  </sheetData>
  <hyperlinks>
    <hyperlink ref="D1" location="Índice!A1" display="volver índice" xr:uid="{00000000-0004-0000-1B00-000000000000}"/>
  </hyperlinks>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rgb="FF0070C0"/>
  </sheetPr>
  <dimension ref="A1:G23"/>
  <sheetViews>
    <sheetView zoomScaleNormal="100" workbookViewId="0">
      <selection sqref="A1:XFD3"/>
    </sheetView>
  </sheetViews>
  <sheetFormatPr baseColWidth="10" defaultColWidth="11.42578125" defaultRowHeight="16.5" x14ac:dyDescent="0.3"/>
  <cols>
    <col min="1" max="1" width="28.7109375" style="1" customWidth="1"/>
    <col min="2" max="2" width="14.28515625" style="1" customWidth="1"/>
    <col min="3" max="3" width="20.140625" style="1" customWidth="1"/>
    <col min="4" max="4" width="13.7109375" style="1" customWidth="1"/>
    <col min="5" max="5" width="21" style="1" customWidth="1"/>
    <col min="6" max="6" width="32.42578125" style="1" customWidth="1"/>
    <col min="7" max="7" width="31.28515625" style="1" customWidth="1"/>
    <col min="8" max="16384" width="11.42578125" style="1"/>
  </cols>
  <sheetData>
    <row r="1" spans="1:7" ht="20.25" x14ac:dyDescent="0.35">
      <c r="A1" s="32" t="str">
        <f>Índice!A1</f>
        <v xml:space="preserve"> Estado del Medio Ambiente de Aragón Capítulo 1.2: Agua</v>
      </c>
      <c r="E1" s="29" t="s">
        <v>40</v>
      </c>
    </row>
    <row r="2" spans="1:7" x14ac:dyDescent="0.3">
      <c r="A2" s="35" t="s">
        <v>33</v>
      </c>
    </row>
    <row r="3" spans="1:7" x14ac:dyDescent="0.3">
      <c r="A3" s="36" t="s">
        <v>3</v>
      </c>
    </row>
    <row r="4" spans="1:7" s="9" customFormat="1" ht="33" x14ac:dyDescent="0.3">
      <c r="A4" s="11" t="s">
        <v>246</v>
      </c>
      <c r="B4" s="11" t="s">
        <v>851</v>
      </c>
      <c r="C4" s="11" t="s">
        <v>852</v>
      </c>
      <c r="D4" s="11" t="s">
        <v>853</v>
      </c>
      <c r="E4" s="11" t="s">
        <v>854</v>
      </c>
      <c r="F4" s="11" t="s">
        <v>855</v>
      </c>
      <c r="G4" s="11" t="s">
        <v>856</v>
      </c>
    </row>
    <row r="5" spans="1:7" x14ac:dyDescent="0.3">
      <c r="A5" s="1" t="s">
        <v>857</v>
      </c>
      <c r="B5" s="1" t="s">
        <v>858</v>
      </c>
    </row>
    <row r="6" spans="1:7" x14ac:dyDescent="0.3">
      <c r="A6" s="1" t="s">
        <v>859</v>
      </c>
      <c r="D6" s="1" t="s">
        <v>858</v>
      </c>
    </row>
    <row r="7" spans="1:7" x14ac:dyDescent="0.3">
      <c r="A7" s="1" t="s">
        <v>860</v>
      </c>
      <c r="B7" s="1" t="s">
        <v>858</v>
      </c>
    </row>
    <row r="8" spans="1:7" x14ac:dyDescent="0.3">
      <c r="A8" s="1" t="s">
        <v>97</v>
      </c>
      <c r="C8" s="1" t="s">
        <v>858</v>
      </c>
    </row>
    <row r="9" spans="1:7" x14ac:dyDescent="0.3">
      <c r="A9" s="1" t="s">
        <v>861</v>
      </c>
      <c r="B9" s="1" t="s">
        <v>858</v>
      </c>
    </row>
    <row r="10" spans="1:7" x14ac:dyDescent="0.3">
      <c r="A10" s="1" t="s">
        <v>862</v>
      </c>
      <c r="D10" s="1" t="s">
        <v>858</v>
      </c>
    </row>
    <row r="11" spans="1:7" x14ac:dyDescent="0.3">
      <c r="A11" s="1" t="s">
        <v>863</v>
      </c>
      <c r="D11" s="1" t="s">
        <v>858</v>
      </c>
    </row>
    <row r="12" spans="1:7" x14ac:dyDescent="0.3">
      <c r="A12" s="1" t="s">
        <v>864</v>
      </c>
      <c r="D12" s="1" t="s">
        <v>858</v>
      </c>
    </row>
    <row r="13" spans="1:7" x14ac:dyDescent="0.3">
      <c r="A13" s="1" t="s">
        <v>865</v>
      </c>
      <c r="D13" s="1" t="s">
        <v>858</v>
      </c>
    </row>
    <row r="14" spans="1:7" x14ac:dyDescent="0.3">
      <c r="A14" s="1" t="s">
        <v>866</v>
      </c>
      <c r="D14" s="1" t="s">
        <v>858</v>
      </c>
    </row>
    <row r="15" spans="1:7" x14ac:dyDescent="0.3">
      <c r="A15" s="1" t="s">
        <v>867</v>
      </c>
      <c r="D15" s="1" t="s">
        <v>858</v>
      </c>
    </row>
    <row r="16" spans="1:7" x14ac:dyDescent="0.3">
      <c r="A16" s="1" t="s">
        <v>868</v>
      </c>
      <c r="B16" s="1" t="s">
        <v>858</v>
      </c>
    </row>
    <row r="17" spans="1:4" x14ac:dyDescent="0.3">
      <c r="A17" s="1" t="s">
        <v>869</v>
      </c>
      <c r="B17" s="1" t="s">
        <v>858</v>
      </c>
    </row>
    <row r="18" spans="1:4" x14ac:dyDescent="0.3">
      <c r="A18" s="1" t="s">
        <v>870</v>
      </c>
      <c r="B18" s="1" t="s">
        <v>858</v>
      </c>
    </row>
    <row r="19" spans="1:4" x14ac:dyDescent="0.3">
      <c r="A19" s="1" t="s">
        <v>871</v>
      </c>
      <c r="B19" s="1" t="s">
        <v>858</v>
      </c>
    </row>
    <row r="20" spans="1:4" x14ac:dyDescent="0.3">
      <c r="A20" s="1" t="s">
        <v>872</v>
      </c>
      <c r="B20" s="1" t="s">
        <v>858</v>
      </c>
    </row>
    <row r="21" spans="1:4" x14ac:dyDescent="0.3">
      <c r="A21" s="1" t="s">
        <v>873</v>
      </c>
      <c r="B21" s="1" t="s">
        <v>858</v>
      </c>
    </row>
    <row r="22" spans="1:4" x14ac:dyDescent="0.3">
      <c r="A22" s="1" t="s">
        <v>874</v>
      </c>
      <c r="D22" s="1" t="s">
        <v>858</v>
      </c>
    </row>
    <row r="23" spans="1:4" x14ac:dyDescent="0.3">
      <c r="A23" s="1" t="s">
        <v>778</v>
      </c>
      <c r="D23" s="1" t="s">
        <v>858</v>
      </c>
    </row>
  </sheetData>
  <phoneticPr fontId="4" type="noConversion"/>
  <hyperlinks>
    <hyperlink ref="E1" location="Índice!A1" display="volver índice" xr:uid="{00000000-0004-0000-1C00-000000000000}"/>
  </hyperlinks>
  <pageMargins left="0.75" right="0.75" top="0.57999999999999996" bottom="1" header="0" footer="0"/>
  <pageSetup paperSize="9"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rgb="FF0070C0"/>
  </sheetPr>
  <dimension ref="A1:H29"/>
  <sheetViews>
    <sheetView zoomScaleNormal="100" workbookViewId="0">
      <selection activeCell="F1" sqref="F1"/>
    </sheetView>
  </sheetViews>
  <sheetFormatPr baseColWidth="10" defaultColWidth="9.140625" defaultRowHeight="16.5" x14ac:dyDescent="0.3"/>
  <cols>
    <col min="1" max="1" width="19.85546875" style="7" customWidth="1"/>
    <col min="2" max="2" width="22.28515625" style="7" customWidth="1"/>
    <col min="3" max="3" width="18.85546875" style="2" customWidth="1"/>
    <col min="4" max="4" width="20" style="2" customWidth="1"/>
    <col min="5" max="5" width="15.5703125" style="2" customWidth="1"/>
    <col min="6" max="6" width="26.85546875" style="2" customWidth="1"/>
    <col min="7" max="7" width="36.85546875" style="4" customWidth="1"/>
    <col min="8" max="8" width="31.5703125" style="4" customWidth="1"/>
    <col min="9" max="16384" width="9.140625" style="2"/>
  </cols>
  <sheetData>
    <row r="1" spans="1:8" ht="20.25" x14ac:dyDescent="0.35">
      <c r="A1" s="32" t="str">
        <f>Índice!A1</f>
        <v xml:space="preserve"> Estado del Medio Ambiente de Aragón Capítulo 1.2: Agua</v>
      </c>
      <c r="F1" s="31" t="s">
        <v>40</v>
      </c>
    </row>
    <row r="2" spans="1:8" x14ac:dyDescent="0.3">
      <c r="A2" s="35" t="s">
        <v>4</v>
      </c>
      <c r="B2" s="3"/>
      <c r="C2" s="3"/>
      <c r="D2" s="3"/>
    </row>
    <row r="3" spans="1:8" x14ac:dyDescent="0.3">
      <c r="A3" s="36" t="s">
        <v>3</v>
      </c>
      <c r="B3" s="3"/>
      <c r="C3" s="3"/>
      <c r="D3" s="3"/>
      <c r="F3" s="4"/>
      <c r="H3" s="2"/>
    </row>
    <row r="4" spans="1:8" x14ac:dyDescent="0.3">
      <c r="A4" s="1" t="s">
        <v>41</v>
      </c>
      <c r="B4" s="1" t="s">
        <v>47</v>
      </c>
      <c r="C4" s="1" t="s">
        <v>48</v>
      </c>
      <c r="D4" s="1" t="s">
        <v>49</v>
      </c>
    </row>
    <row r="5" spans="1:8" x14ac:dyDescent="0.3">
      <c r="A5" s="1" t="s">
        <v>44</v>
      </c>
      <c r="B5" s="1" t="s">
        <v>44</v>
      </c>
      <c r="C5" s="1">
        <v>954.6</v>
      </c>
      <c r="D5" s="1" t="s">
        <v>50</v>
      </c>
    </row>
    <row r="6" spans="1:8" x14ac:dyDescent="0.3">
      <c r="A6" s="1" t="s">
        <v>44</v>
      </c>
      <c r="B6" s="1" t="s">
        <v>51</v>
      </c>
      <c r="C6" s="1">
        <v>108.9</v>
      </c>
      <c r="D6" s="1" t="s">
        <v>52</v>
      </c>
    </row>
    <row r="7" spans="1:8" x14ac:dyDescent="0.3">
      <c r="A7" s="1" t="s">
        <v>44</v>
      </c>
      <c r="B7" s="1" t="s">
        <v>53</v>
      </c>
      <c r="C7" s="1">
        <v>148.1</v>
      </c>
      <c r="D7" s="1" t="s">
        <v>52</v>
      </c>
    </row>
    <row r="8" spans="1:8" x14ac:dyDescent="0.3">
      <c r="A8" s="1" t="s">
        <v>44</v>
      </c>
      <c r="B8" s="1" t="s">
        <v>54</v>
      </c>
      <c r="C8" s="1">
        <v>67.599999999999994</v>
      </c>
      <c r="D8" s="1" t="s">
        <v>52</v>
      </c>
    </row>
    <row r="9" spans="1:8" x14ac:dyDescent="0.3">
      <c r="A9" s="1" t="s">
        <v>44</v>
      </c>
      <c r="B9" s="1" t="s">
        <v>55</v>
      </c>
      <c r="C9" s="1">
        <v>205.1</v>
      </c>
      <c r="D9" s="1" t="s">
        <v>50</v>
      </c>
    </row>
    <row r="10" spans="1:8" x14ac:dyDescent="0.3">
      <c r="A10" s="1" t="s">
        <v>44</v>
      </c>
      <c r="B10" s="1" t="s">
        <v>56</v>
      </c>
      <c r="C10" s="1">
        <v>106.2</v>
      </c>
      <c r="D10" s="1" t="s">
        <v>52</v>
      </c>
    </row>
    <row r="11" spans="1:8" x14ac:dyDescent="0.3">
      <c r="A11" s="1" t="s">
        <v>44</v>
      </c>
      <c r="B11" s="1" t="s">
        <v>57</v>
      </c>
      <c r="C11" s="1">
        <v>190.8</v>
      </c>
      <c r="D11" s="1" t="s">
        <v>52</v>
      </c>
    </row>
    <row r="12" spans="1:8" x14ac:dyDescent="0.3">
      <c r="A12" s="1" t="s">
        <v>44</v>
      </c>
      <c r="B12" s="1" t="s">
        <v>58</v>
      </c>
      <c r="C12" s="1">
        <v>101.3</v>
      </c>
      <c r="D12" s="1" t="s">
        <v>52</v>
      </c>
    </row>
    <row r="13" spans="1:8" x14ac:dyDescent="0.3">
      <c r="A13" s="1" t="s">
        <v>44</v>
      </c>
      <c r="B13" s="1" t="s">
        <v>59</v>
      </c>
      <c r="C13" s="1">
        <v>202.9</v>
      </c>
      <c r="D13" s="1" t="s">
        <v>52</v>
      </c>
    </row>
    <row r="14" spans="1:8" x14ac:dyDescent="0.3">
      <c r="A14" s="1" t="s">
        <v>44</v>
      </c>
      <c r="B14" s="1" t="s">
        <v>60</v>
      </c>
      <c r="C14" s="1">
        <v>187.8</v>
      </c>
      <c r="D14" s="1" t="s">
        <v>52</v>
      </c>
    </row>
    <row r="15" spans="1:8" x14ac:dyDescent="0.3">
      <c r="A15" s="1" t="s">
        <v>44</v>
      </c>
      <c r="B15" s="1" t="s">
        <v>61</v>
      </c>
      <c r="C15" s="1">
        <v>50.7</v>
      </c>
      <c r="D15" s="1" t="s">
        <v>52</v>
      </c>
    </row>
    <row r="16" spans="1:8" x14ac:dyDescent="0.3">
      <c r="A16" s="1" t="s">
        <v>44</v>
      </c>
      <c r="B16" s="1" t="s">
        <v>62</v>
      </c>
      <c r="C16" s="1">
        <v>138</v>
      </c>
      <c r="D16" s="1" t="s">
        <v>52</v>
      </c>
    </row>
    <row r="17" spans="1:4" x14ac:dyDescent="0.3">
      <c r="A17" s="1" t="s">
        <v>44</v>
      </c>
      <c r="B17" s="1" t="s">
        <v>63</v>
      </c>
      <c r="C17" s="1">
        <v>234.7</v>
      </c>
      <c r="D17" s="1" t="s">
        <v>50</v>
      </c>
    </row>
    <row r="18" spans="1:4" x14ac:dyDescent="0.3">
      <c r="A18" s="1" t="s">
        <v>44</v>
      </c>
      <c r="B18" s="1" t="s">
        <v>64</v>
      </c>
      <c r="C18" s="1">
        <v>128.5</v>
      </c>
      <c r="D18" s="1" t="s">
        <v>52</v>
      </c>
    </row>
    <row r="19" spans="1:4" x14ac:dyDescent="0.3">
      <c r="A19" s="1" t="s">
        <v>44</v>
      </c>
      <c r="B19" s="1" t="s">
        <v>65</v>
      </c>
      <c r="C19" s="1">
        <v>102.7</v>
      </c>
      <c r="D19" s="1" t="s">
        <v>52</v>
      </c>
    </row>
    <row r="20" spans="1:4" x14ac:dyDescent="0.3">
      <c r="A20" s="1" t="s">
        <v>44</v>
      </c>
      <c r="B20" s="1" t="s">
        <v>66</v>
      </c>
      <c r="C20" s="1">
        <v>110.2</v>
      </c>
      <c r="D20" s="1" t="s">
        <v>50</v>
      </c>
    </row>
    <row r="21" spans="1:4" x14ac:dyDescent="0.3">
      <c r="A21" s="1" t="s">
        <v>44</v>
      </c>
      <c r="B21" s="1" t="s">
        <v>67</v>
      </c>
      <c r="C21" s="1">
        <v>133.19999999999999</v>
      </c>
      <c r="D21" s="1" t="s">
        <v>50</v>
      </c>
    </row>
    <row r="22" spans="1:4" x14ac:dyDescent="0.3">
      <c r="A22" s="1" t="s">
        <v>44</v>
      </c>
      <c r="B22" s="1" t="s">
        <v>68</v>
      </c>
      <c r="C22" s="1">
        <v>42.5</v>
      </c>
      <c r="D22" s="1" t="s">
        <v>50</v>
      </c>
    </row>
    <row r="23" spans="1:4" x14ac:dyDescent="0.3">
      <c r="A23" s="1" t="s">
        <v>45</v>
      </c>
      <c r="B23" s="1" t="s">
        <v>69</v>
      </c>
      <c r="C23" s="1">
        <v>110.1</v>
      </c>
      <c r="D23" s="1" t="s">
        <v>52</v>
      </c>
    </row>
    <row r="24" spans="1:4" x14ac:dyDescent="0.3">
      <c r="A24" s="1" t="s">
        <v>45</v>
      </c>
      <c r="B24" s="1" t="s">
        <v>70</v>
      </c>
      <c r="C24" s="1">
        <v>220</v>
      </c>
      <c r="D24" s="1" t="s">
        <v>50</v>
      </c>
    </row>
    <row r="25" spans="1:4" x14ac:dyDescent="0.3">
      <c r="A25" s="1" t="s">
        <v>45</v>
      </c>
      <c r="B25" s="1" t="s">
        <v>71</v>
      </c>
      <c r="C25" s="1">
        <v>336.4</v>
      </c>
      <c r="D25" s="1" t="s">
        <v>50</v>
      </c>
    </row>
    <row r="26" spans="1:4" x14ac:dyDescent="0.3">
      <c r="A26" s="1" t="s">
        <v>45</v>
      </c>
      <c r="B26" s="1" t="s">
        <v>72</v>
      </c>
      <c r="C26" s="1">
        <v>184.1</v>
      </c>
      <c r="D26" s="1" t="s">
        <v>50</v>
      </c>
    </row>
    <row r="27" spans="1:4" x14ac:dyDescent="0.3">
      <c r="A27" s="1" t="s">
        <v>46</v>
      </c>
      <c r="B27" s="1" t="s">
        <v>73</v>
      </c>
      <c r="C27" s="1">
        <v>98</v>
      </c>
      <c r="D27" s="1" t="s">
        <v>50</v>
      </c>
    </row>
    <row r="28" spans="1:4" x14ac:dyDescent="0.3">
      <c r="A28" s="1" t="s">
        <v>46</v>
      </c>
      <c r="B28" s="1" t="s">
        <v>46</v>
      </c>
      <c r="C28" s="1">
        <v>1007</v>
      </c>
      <c r="D28" s="1" t="s">
        <v>50</v>
      </c>
    </row>
    <row r="29" spans="1:4" x14ac:dyDescent="0.3">
      <c r="A29" s="2"/>
    </row>
  </sheetData>
  <phoneticPr fontId="4" type="noConversion"/>
  <hyperlinks>
    <hyperlink ref="F1" location="Índice!A1" display="volver índice" xr:uid="{00000000-0004-0000-0200-000000000000}"/>
  </hyperlinks>
  <pageMargins left="0.75" right="0.75" top="0.45" bottom="1" header="0" footer="0"/>
  <pageSetup paperSize="9" scale="80" orientation="landscape" r:id="rId1"/>
  <headerFooter alignWithMargins="0"/>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0070C0"/>
  </sheetPr>
  <dimension ref="A1:D10"/>
  <sheetViews>
    <sheetView zoomScaleNormal="100" workbookViewId="0">
      <selection activeCell="G24" sqref="G24"/>
    </sheetView>
  </sheetViews>
  <sheetFormatPr baseColWidth="10" defaultColWidth="9.140625" defaultRowHeight="16.5" x14ac:dyDescent="0.3"/>
  <cols>
    <col min="1" max="1" width="43.7109375" style="1" customWidth="1"/>
    <col min="2" max="2" width="13.7109375" style="1" customWidth="1"/>
    <col min="3" max="3" width="15.5703125" style="1" customWidth="1"/>
    <col min="4" max="4" width="19" style="1" customWidth="1"/>
    <col min="5" max="5" width="11.140625" style="1" customWidth="1"/>
    <col min="6" max="7" width="12.140625" style="1" customWidth="1"/>
    <col min="8" max="8" width="18.28515625" style="1" customWidth="1"/>
    <col min="9" max="16384" width="9.140625" style="1"/>
  </cols>
  <sheetData>
    <row r="1" spans="1:4" ht="20.25" x14ac:dyDescent="0.35">
      <c r="A1" s="32" t="str">
        <f>Índice!A1</f>
        <v xml:space="preserve"> Estado del Medio Ambiente de Aragón Capítulo 1.2: Agua</v>
      </c>
      <c r="D1" s="29" t="s">
        <v>40</v>
      </c>
    </row>
    <row r="2" spans="1:4" x14ac:dyDescent="0.3">
      <c r="A2" s="35" t="s">
        <v>34</v>
      </c>
    </row>
    <row r="3" spans="1:4" x14ac:dyDescent="0.3">
      <c r="A3" s="36" t="s">
        <v>3</v>
      </c>
    </row>
    <row r="4" spans="1:4" x14ac:dyDescent="0.3">
      <c r="A4" s="1" t="s">
        <v>875</v>
      </c>
      <c r="B4" s="1" t="s">
        <v>876</v>
      </c>
      <c r="C4" s="1" t="s">
        <v>877</v>
      </c>
      <c r="D4" s="1" t="s">
        <v>878</v>
      </c>
    </row>
    <row r="5" spans="1:4" x14ac:dyDescent="0.3">
      <c r="A5" s="1" t="s">
        <v>879</v>
      </c>
      <c r="B5" s="1">
        <v>266</v>
      </c>
      <c r="C5" s="1">
        <v>16</v>
      </c>
      <c r="D5" s="1">
        <v>93.9</v>
      </c>
    </row>
    <row r="6" spans="1:4" ht="16.5" customHeight="1" x14ac:dyDescent="0.3">
      <c r="A6" s="1" t="s">
        <v>880</v>
      </c>
      <c r="B6" s="1">
        <v>254</v>
      </c>
      <c r="C6" s="1">
        <v>13</v>
      </c>
      <c r="D6" s="1">
        <v>94.8</v>
      </c>
    </row>
    <row r="7" spans="1:4" ht="16.5" customHeight="1" x14ac:dyDescent="0.3">
      <c r="A7" s="1" t="s">
        <v>881</v>
      </c>
      <c r="B7" s="1">
        <v>556</v>
      </c>
      <c r="C7" s="1">
        <v>58</v>
      </c>
      <c r="D7" s="1">
        <v>89.5</v>
      </c>
    </row>
    <row r="8" spans="1:4" x14ac:dyDescent="0.3">
      <c r="A8" s="1" t="s">
        <v>882</v>
      </c>
      <c r="B8" s="1">
        <v>47.7</v>
      </c>
      <c r="C8" s="1">
        <v>27.2</v>
      </c>
      <c r="D8" s="1">
        <v>42.9</v>
      </c>
    </row>
    <row r="9" spans="1:4" x14ac:dyDescent="0.3">
      <c r="A9" s="1" t="s">
        <v>883</v>
      </c>
      <c r="B9" s="1">
        <v>6.1</v>
      </c>
      <c r="C9" s="1">
        <v>1.6</v>
      </c>
      <c r="D9" s="1">
        <v>73.599999999999994</v>
      </c>
    </row>
    <row r="10" spans="1:4" x14ac:dyDescent="0.3">
      <c r="A10" s="1" t="s">
        <v>884</v>
      </c>
    </row>
  </sheetData>
  <hyperlinks>
    <hyperlink ref="D1" location="Índice!A1" display="volver índice" xr:uid="{00000000-0004-0000-1D00-000000000000}"/>
  </hyperlinks>
  <pageMargins left="0.75" right="0.75" top="0.48" bottom="1" header="0" footer="0"/>
  <pageSetup paperSize="9" orientation="landscape" r:id="rId1"/>
  <headerFooter alignWithMargins="0"/>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0070C0"/>
  </sheetPr>
  <dimension ref="A1:D11"/>
  <sheetViews>
    <sheetView zoomScaleNormal="100" workbookViewId="0">
      <selection activeCell="F23" sqref="F23"/>
    </sheetView>
  </sheetViews>
  <sheetFormatPr baseColWidth="10" defaultColWidth="9.140625" defaultRowHeight="16.5" x14ac:dyDescent="0.3"/>
  <cols>
    <col min="1" max="1" width="33" style="1" customWidth="1"/>
    <col min="2" max="2" width="18.42578125" style="1" customWidth="1"/>
    <col min="3" max="3" width="20.140625" style="1" customWidth="1"/>
    <col min="4" max="4" width="20.85546875" style="1" customWidth="1"/>
    <col min="5" max="5" width="11.85546875" style="1" customWidth="1"/>
    <col min="6" max="6" width="43.42578125" style="1" customWidth="1"/>
    <col min="7" max="8" width="8.7109375" style="1" customWidth="1"/>
    <col min="9" max="16384" width="9.140625" style="1"/>
  </cols>
  <sheetData>
    <row r="1" spans="1:4" ht="20.25" x14ac:dyDescent="0.35">
      <c r="A1" s="32" t="str">
        <f>Índice!A1</f>
        <v xml:space="preserve"> Estado del Medio Ambiente de Aragón Capítulo 1.2: Agua</v>
      </c>
      <c r="D1" s="29" t="s">
        <v>40</v>
      </c>
    </row>
    <row r="2" spans="1:4" x14ac:dyDescent="0.3">
      <c r="A2" s="35" t="s">
        <v>35</v>
      </c>
    </row>
    <row r="3" spans="1:4" x14ac:dyDescent="0.3">
      <c r="A3" s="36" t="s">
        <v>3</v>
      </c>
    </row>
    <row r="4" spans="1:4" x14ac:dyDescent="0.3">
      <c r="A4" s="1" t="s">
        <v>875</v>
      </c>
      <c r="B4" s="1" t="s">
        <v>885</v>
      </c>
    </row>
    <row r="5" spans="1:4" ht="17.25" x14ac:dyDescent="0.3">
      <c r="A5" s="1" t="s">
        <v>886</v>
      </c>
      <c r="B5" s="16">
        <v>149439691</v>
      </c>
    </row>
    <row r="6" spans="1:4" x14ac:dyDescent="0.3">
      <c r="A6" s="1" t="s">
        <v>887</v>
      </c>
      <c r="B6" s="16">
        <v>53671682</v>
      </c>
    </row>
    <row r="7" spans="1:4" x14ac:dyDescent="0.3">
      <c r="A7" s="1" t="s">
        <v>888</v>
      </c>
      <c r="B7" s="16">
        <v>35963</v>
      </c>
    </row>
    <row r="8" spans="1:4" x14ac:dyDescent="0.3">
      <c r="A8" s="1" t="s">
        <v>889</v>
      </c>
      <c r="B8" s="16" t="s">
        <v>890</v>
      </c>
    </row>
    <row r="9" spans="1:4" x14ac:dyDescent="0.3">
      <c r="A9" s="1" t="s">
        <v>891</v>
      </c>
      <c r="B9" s="16">
        <v>3604</v>
      </c>
    </row>
    <row r="10" spans="1:4" x14ac:dyDescent="0.3">
      <c r="A10" s="1" t="s">
        <v>892</v>
      </c>
      <c r="B10" s="16">
        <v>87</v>
      </c>
    </row>
    <row r="11" spans="1:4" x14ac:dyDescent="0.3">
      <c r="A11" s="1" t="s">
        <v>884</v>
      </c>
    </row>
  </sheetData>
  <hyperlinks>
    <hyperlink ref="D1" location="Índice!A1" display="volver índice" xr:uid="{00000000-0004-0000-1E00-000000000000}"/>
  </hyperlinks>
  <pageMargins left="0.38" right="0.3" top="0.59" bottom="1" header="0" footer="0"/>
  <pageSetup paperSize="9" orientation="landscape" r:id="rId1"/>
  <headerFooter alignWithMargins="0"/>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0070C0"/>
  </sheetPr>
  <dimension ref="A1:E8"/>
  <sheetViews>
    <sheetView workbookViewId="0">
      <selection activeCell="H13" sqref="H13"/>
    </sheetView>
  </sheetViews>
  <sheetFormatPr baseColWidth="10" defaultColWidth="11.42578125" defaultRowHeight="16.5" x14ac:dyDescent="0.3"/>
  <cols>
    <col min="1" max="1" width="16.140625" style="1" customWidth="1"/>
    <col min="2" max="2" width="21.28515625" style="1" customWidth="1"/>
    <col min="3" max="3" width="22.28515625" style="1" customWidth="1"/>
    <col min="4" max="4" width="30.28515625" style="1" customWidth="1"/>
    <col min="5" max="5" width="14.7109375" style="1" bestFit="1" customWidth="1"/>
    <col min="6" max="6" width="14.28515625" style="1" customWidth="1"/>
    <col min="7" max="16384" width="11.42578125" style="1"/>
  </cols>
  <sheetData>
    <row r="1" spans="1:5" ht="20.25" x14ac:dyDescent="0.35">
      <c r="A1" s="32" t="str">
        <f>Índice!A1</f>
        <v xml:space="preserve"> Estado del Medio Ambiente de Aragón Capítulo 1.2: Agua</v>
      </c>
      <c r="E1" s="29" t="s">
        <v>40</v>
      </c>
    </row>
    <row r="2" spans="1:5" x14ac:dyDescent="0.3">
      <c r="A2" s="35" t="s">
        <v>36</v>
      </c>
    </row>
    <row r="3" spans="1:5" x14ac:dyDescent="0.3">
      <c r="A3" s="36" t="s">
        <v>3</v>
      </c>
    </row>
    <row r="4" spans="1:5" x14ac:dyDescent="0.3">
      <c r="A4" s="1" t="s">
        <v>119</v>
      </c>
      <c r="B4" s="1" t="s">
        <v>893</v>
      </c>
      <c r="C4" s="1" t="s">
        <v>894</v>
      </c>
      <c r="D4" s="1" t="s">
        <v>895</v>
      </c>
    </row>
    <row r="5" spans="1:5" x14ac:dyDescent="0.3">
      <c r="A5" s="1" t="s">
        <v>131</v>
      </c>
      <c r="B5" s="1">
        <v>8</v>
      </c>
      <c r="C5" s="1">
        <v>4</v>
      </c>
      <c r="D5" s="1">
        <v>7</v>
      </c>
    </row>
    <row r="6" spans="1:5" x14ac:dyDescent="0.3">
      <c r="A6" s="1" t="s">
        <v>107</v>
      </c>
      <c r="B6" s="1">
        <v>59</v>
      </c>
      <c r="C6" s="1">
        <v>2</v>
      </c>
      <c r="D6" s="1">
        <v>3</v>
      </c>
    </row>
    <row r="7" spans="1:5" ht="20.25" customHeight="1" x14ac:dyDescent="0.3">
      <c r="A7" s="1" t="s">
        <v>96</v>
      </c>
      <c r="B7" s="1">
        <v>20</v>
      </c>
      <c r="C7" s="1">
        <v>2</v>
      </c>
      <c r="D7" s="1">
        <v>2</v>
      </c>
    </row>
    <row r="8" spans="1:5" x14ac:dyDescent="0.3">
      <c r="A8" s="1" t="s">
        <v>276</v>
      </c>
      <c r="B8" s="1">
        <f>SUBTOTAL(109,Tabla29[Inspección vertidos])</f>
        <v>87</v>
      </c>
      <c r="C8" s="1">
        <f>SUBTOTAL(109,Tabla29[Carga contaminante])</f>
        <v>8</v>
      </c>
      <c r="D8" s="1">
        <f>SUBTOTAL(109,Tabla29[Comprobación de consumos])</f>
        <v>12</v>
      </c>
    </row>
  </sheetData>
  <hyperlinks>
    <hyperlink ref="E1" location="Índice!A1" display="volver índice" xr:uid="{00000000-0004-0000-1F00-000000000000}"/>
  </hyperlinks>
  <pageMargins left="0.75" right="0.75" top="0.43" bottom="1" header="0" footer="0"/>
  <pageSetup paperSize="9" orientation="landscape" r:id="rId1"/>
  <headerFooter alignWithMargins="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0070C0"/>
  </sheetPr>
  <dimension ref="A1:D8"/>
  <sheetViews>
    <sheetView workbookViewId="0">
      <selection activeCell="C13" sqref="C13"/>
    </sheetView>
  </sheetViews>
  <sheetFormatPr baseColWidth="10" defaultColWidth="11.42578125" defaultRowHeight="16.5" x14ac:dyDescent="0.3"/>
  <cols>
    <col min="1" max="1" width="24.7109375" style="1" customWidth="1"/>
    <col min="2" max="2" width="39" style="1" bestFit="1" customWidth="1"/>
    <col min="3" max="3" width="42.140625" style="1" customWidth="1"/>
    <col min="4" max="4" width="14.7109375" style="1" bestFit="1" customWidth="1"/>
    <col min="5" max="16384" width="11.42578125" style="1"/>
  </cols>
  <sheetData>
    <row r="1" spans="1:4" ht="20.25" x14ac:dyDescent="0.35">
      <c r="A1" s="32" t="str">
        <f>Índice!A1</f>
        <v xml:space="preserve"> Estado del Medio Ambiente de Aragón Capítulo 1.2: Agua</v>
      </c>
      <c r="D1" s="29" t="s">
        <v>40</v>
      </c>
    </row>
    <row r="2" spans="1:4" x14ac:dyDescent="0.3">
      <c r="A2" s="35" t="s">
        <v>37</v>
      </c>
    </row>
    <row r="3" spans="1:4" x14ac:dyDescent="0.3">
      <c r="A3" s="36" t="s">
        <v>3</v>
      </c>
    </row>
    <row r="4" spans="1:4" x14ac:dyDescent="0.3">
      <c r="A4" t="s">
        <v>907</v>
      </c>
      <c r="B4" t="s">
        <v>908</v>
      </c>
    </row>
    <row r="5" spans="1:4" x14ac:dyDescent="0.3">
      <c r="A5" t="s">
        <v>923</v>
      </c>
      <c r="B5" t="s">
        <v>924</v>
      </c>
    </row>
    <row r="6" spans="1:4" x14ac:dyDescent="0.3">
      <c r="A6" t="s">
        <v>925</v>
      </c>
      <c r="B6" t="s">
        <v>898</v>
      </c>
    </row>
    <row r="7" spans="1:4" x14ac:dyDescent="0.3">
      <c r="A7" t="s">
        <v>926</v>
      </c>
      <c r="B7" t="s">
        <v>899</v>
      </c>
    </row>
    <row r="8" spans="1:4" x14ac:dyDescent="0.3">
      <c r="A8" t="s">
        <v>927</v>
      </c>
      <c r="B8" t="s">
        <v>900</v>
      </c>
    </row>
  </sheetData>
  <hyperlinks>
    <hyperlink ref="D1" location="Índice!A1" display="volver índice" xr:uid="{00000000-0004-0000-2000-000000000000}"/>
  </hyperlinks>
  <pageMargins left="0.75" right="0.75" top="0.54" bottom="1" header="0" footer="0"/>
  <pageSetup paperSize="9" orientation="landscape" r:id="rId1"/>
  <headerFooter alignWithMargins="0"/>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0070C0"/>
  </sheetPr>
  <dimension ref="A1:C7"/>
  <sheetViews>
    <sheetView workbookViewId="0">
      <selection activeCell="B24" sqref="B24"/>
    </sheetView>
  </sheetViews>
  <sheetFormatPr baseColWidth="10" defaultColWidth="11.42578125" defaultRowHeight="16.5" x14ac:dyDescent="0.3"/>
  <cols>
    <col min="1" max="1" width="66.5703125" style="1" customWidth="1"/>
    <col min="2" max="2" width="44.28515625" style="1" bestFit="1" customWidth="1"/>
    <col min="3" max="3" width="35.28515625" style="1" bestFit="1" customWidth="1"/>
    <col min="4" max="5" width="11.42578125" style="1"/>
    <col min="6" max="6" width="14.5703125" style="1" customWidth="1"/>
    <col min="7" max="16384" width="11.42578125" style="1"/>
  </cols>
  <sheetData>
    <row r="1" spans="1:3" ht="20.25" x14ac:dyDescent="0.35">
      <c r="A1" s="32" t="str">
        <f>Índice!A1</f>
        <v xml:space="preserve"> Estado del Medio Ambiente de Aragón Capítulo 1.2: Agua</v>
      </c>
      <c r="C1" s="29" t="s">
        <v>40</v>
      </c>
    </row>
    <row r="2" spans="1:3" x14ac:dyDescent="0.3">
      <c r="A2" s="35" t="s">
        <v>901</v>
      </c>
    </row>
    <row r="3" spans="1:3" x14ac:dyDescent="0.3">
      <c r="A3" s="36" t="s">
        <v>3</v>
      </c>
    </row>
    <row r="4" spans="1:3" ht="16.5" customHeight="1" x14ac:dyDescent="0.3">
      <c r="A4" t="s">
        <v>928</v>
      </c>
      <c r="B4" t="s">
        <v>908</v>
      </c>
    </row>
    <row r="5" spans="1:3" ht="16.5" customHeight="1" x14ac:dyDescent="0.3">
      <c r="A5" t="s">
        <v>902</v>
      </c>
      <c r="B5" t="s">
        <v>903</v>
      </c>
    </row>
    <row r="6" spans="1:3" ht="16.5" customHeight="1" x14ac:dyDescent="0.3">
      <c r="A6" t="s">
        <v>904</v>
      </c>
      <c r="B6" t="s">
        <v>905</v>
      </c>
    </row>
    <row r="7" spans="1:3" x14ac:dyDescent="0.3">
      <c r="A7" t="s">
        <v>897</v>
      </c>
      <c r="B7" t="s">
        <v>906</v>
      </c>
    </row>
  </sheetData>
  <hyperlinks>
    <hyperlink ref="C1" location="Índice!A1" display="volver índice" xr:uid="{00000000-0004-0000-2100-000000000000}"/>
  </hyperlinks>
  <pageMargins left="0.7" right="0.7" top="0.75" bottom="0.75" header="0.3" footer="0.3"/>
  <pageSetup paperSize="9"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A9CC-6794-4FD9-921C-EC0F310C3B99}">
  <sheetPr>
    <tabColor rgb="FF0070C0"/>
  </sheetPr>
  <dimension ref="A1:C13"/>
  <sheetViews>
    <sheetView workbookViewId="0">
      <selection activeCell="C1" sqref="C1"/>
    </sheetView>
  </sheetViews>
  <sheetFormatPr baseColWidth="10" defaultColWidth="11.42578125" defaultRowHeight="12.75" x14ac:dyDescent="0.2"/>
  <cols>
    <col min="1" max="1" width="37.140625" bestFit="1" customWidth="1"/>
    <col min="2" max="2" width="40.140625" bestFit="1" customWidth="1"/>
    <col min="3" max="3" width="14.7109375" bestFit="1" customWidth="1"/>
  </cols>
  <sheetData>
    <row r="1" spans="1:3" ht="20.25" x14ac:dyDescent="0.35">
      <c r="A1" s="32" t="str">
        <f>Índice!A1</f>
        <v xml:space="preserve"> Estado del Medio Ambiente de Aragón Capítulo 1.2: Agua</v>
      </c>
      <c r="C1" s="29" t="s">
        <v>40</v>
      </c>
    </row>
    <row r="2" spans="1:3" ht="15.75" x14ac:dyDescent="0.25">
      <c r="A2" s="35" t="s">
        <v>39</v>
      </c>
    </row>
    <row r="3" spans="1:3" ht="16.5" x14ac:dyDescent="0.3">
      <c r="A3" s="36" t="s">
        <v>921</v>
      </c>
    </row>
    <row r="4" spans="1:3" x14ac:dyDescent="0.2">
      <c r="A4" t="s">
        <v>907</v>
      </c>
      <c r="B4" t="s">
        <v>908</v>
      </c>
    </row>
    <row r="5" spans="1:3" x14ac:dyDescent="0.2">
      <c r="A5" t="s">
        <v>896</v>
      </c>
      <c r="B5" t="s">
        <v>905</v>
      </c>
    </row>
    <row r="6" spans="1:3" x14ac:dyDescent="0.2">
      <c r="A6" t="s">
        <v>909</v>
      </c>
      <c r="B6" t="s">
        <v>910</v>
      </c>
    </row>
    <row r="7" spans="1:3" x14ac:dyDescent="0.2">
      <c r="A7" t="s">
        <v>911</v>
      </c>
      <c r="B7" t="s">
        <v>912</v>
      </c>
    </row>
    <row r="8" spans="1:3" x14ac:dyDescent="0.2">
      <c r="A8" t="s">
        <v>913</v>
      </c>
      <c r="B8" t="s">
        <v>914</v>
      </c>
    </row>
    <row r="9" spans="1:3" x14ac:dyDescent="0.2">
      <c r="A9" t="s">
        <v>915</v>
      </c>
      <c r="B9" t="s">
        <v>916</v>
      </c>
    </row>
    <row r="10" spans="1:3" x14ac:dyDescent="0.2">
      <c r="A10" t="s">
        <v>917</v>
      </c>
      <c r="B10" t="s">
        <v>918</v>
      </c>
    </row>
    <row r="11" spans="1:3" x14ac:dyDescent="0.2">
      <c r="A11" t="s">
        <v>919</v>
      </c>
      <c r="B11" t="s">
        <v>920</v>
      </c>
    </row>
    <row r="13" spans="1:3" x14ac:dyDescent="0.2">
      <c r="A13" s="24" t="s">
        <v>922</v>
      </c>
    </row>
  </sheetData>
  <hyperlinks>
    <hyperlink ref="C1" location="Índice!A1" display="volver índice" xr:uid="{663FC781-609A-43A3-915A-96411D57D108}"/>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tabColor rgb="FF0070C0"/>
    <pageSetUpPr fitToPage="1"/>
  </sheetPr>
  <dimension ref="A1:F30"/>
  <sheetViews>
    <sheetView workbookViewId="0">
      <selection activeCell="F1" sqref="F1"/>
    </sheetView>
  </sheetViews>
  <sheetFormatPr baseColWidth="10" defaultColWidth="9.140625" defaultRowHeight="16.5" x14ac:dyDescent="0.3"/>
  <cols>
    <col min="1" max="1" width="11.85546875" style="2" customWidth="1"/>
    <col min="2" max="2" width="20.28515625" style="2" customWidth="1"/>
    <col min="3" max="3" width="50.42578125" style="2" bestFit="1" customWidth="1"/>
    <col min="4" max="4" width="13.28515625" style="2" customWidth="1"/>
    <col min="5" max="5" width="4.42578125" style="2" customWidth="1"/>
    <col min="6" max="6" width="14.140625" style="2" customWidth="1"/>
    <col min="7" max="7" width="7.85546875" style="2" customWidth="1"/>
    <col min="8" max="8" width="4.140625" style="2" customWidth="1"/>
    <col min="9" max="9" width="7.7109375" style="2" customWidth="1"/>
    <col min="10" max="10" width="7.140625" style="2" customWidth="1"/>
    <col min="11" max="11" width="3.85546875" style="2" customWidth="1"/>
    <col min="12" max="12" width="21.5703125" style="2" customWidth="1"/>
    <col min="13" max="16384" width="9.140625" style="2"/>
  </cols>
  <sheetData>
    <row r="1" spans="1:6" ht="20.25" x14ac:dyDescent="0.35">
      <c r="A1" s="32" t="str">
        <f>Índice!A1</f>
        <v xml:space="preserve"> Estado del Medio Ambiente de Aragón Capítulo 1.2: Agua</v>
      </c>
      <c r="F1" s="31" t="s">
        <v>40</v>
      </c>
    </row>
    <row r="2" spans="1:6" x14ac:dyDescent="0.3">
      <c r="A2" s="35" t="s">
        <v>5</v>
      </c>
      <c r="B2" s="8"/>
      <c r="C2" s="5"/>
    </row>
    <row r="3" spans="1:6" x14ac:dyDescent="0.3">
      <c r="A3" s="36" t="s">
        <v>6</v>
      </c>
      <c r="B3" s="8"/>
      <c r="C3" s="5"/>
    </row>
    <row r="4" spans="1:6" x14ac:dyDescent="0.3">
      <c r="A4" s="1" t="s">
        <v>74</v>
      </c>
      <c r="B4" s="1" t="s">
        <v>75</v>
      </c>
      <c r="C4" s="1" t="s">
        <v>76</v>
      </c>
    </row>
    <row r="5" spans="1:6" ht="13.5" customHeight="1" x14ac:dyDescent="0.3">
      <c r="A5" s="1" t="s">
        <v>77</v>
      </c>
      <c r="B5" s="1" t="s">
        <v>78</v>
      </c>
      <c r="C5" s="1" t="s">
        <v>79</v>
      </c>
    </row>
    <row r="6" spans="1:6" x14ac:dyDescent="0.3">
      <c r="A6" s="1" t="s">
        <v>77</v>
      </c>
      <c r="B6" s="1" t="s">
        <v>80</v>
      </c>
      <c r="C6" s="1" t="s">
        <v>81</v>
      </c>
    </row>
    <row r="7" spans="1:6" x14ac:dyDescent="0.3">
      <c r="A7" s="1" t="s">
        <v>77</v>
      </c>
      <c r="B7" s="1" t="s">
        <v>82</v>
      </c>
      <c r="C7" s="1" t="s">
        <v>83</v>
      </c>
    </row>
    <row r="8" spans="1:6" x14ac:dyDescent="0.3">
      <c r="A8" s="1" t="s">
        <v>77</v>
      </c>
      <c r="B8" s="1" t="s">
        <v>84</v>
      </c>
      <c r="C8" s="1" t="s">
        <v>85</v>
      </c>
    </row>
    <row r="9" spans="1:6" ht="17.45" customHeight="1" x14ac:dyDescent="0.3">
      <c r="A9" s="1" t="s">
        <v>77</v>
      </c>
      <c r="B9" s="1" t="s">
        <v>86</v>
      </c>
      <c r="C9" s="1" t="s">
        <v>87</v>
      </c>
    </row>
    <row r="10" spans="1:6" ht="17.45" customHeight="1" x14ac:dyDescent="0.3">
      <c r="A10" s="1" t="s">
        <v>77</v>
      </c>
      <c r="B10" s="1" t="s">
        <v>86</v>
      </c>
      <c r="C10" s="1" t="s">
        <v>88</v>
      </c>
    </row>
    <row r="11" spans="1:6" ht="17.45" customHeight="1" x14ac:dyDescent="0.3">
      <c r="A11" s="1" t="s">
        <v>77</v>
      </c>
      <c r="B11" s="1" t="s">
        <v>89</v>
      </c>
      <c r="C11" s="1" t="s">
        <v>90</v>
      </c>
    </row>
    <row r="12" spans="1:6" ht="17.45" customHeight="1" x14ac:dyDescent="0.3">
      <c r="A12" s="1" t="s">
        <v>77</v>
      </c>
      <c r="B12" s="1" t="s">
        <v>89</v>
      </c>
      <c r="C12" s="1" t="s">
        <v>91</v>
      </c>
    </row>
    <row r="13" spans="1:6" ht="17.45" customHeight="1" x14ac:dyDescent="0.3">
      <c r="A13" s="1" t="s">
        <v>77</v>
      </c>
      <c r="B13" s="1" t="s">
        <v>92</v>
      </c>
      <c r="C13" s="1" t="s">
        <v>93</v>
      </c>
    </row>
    <row r="14" spans="1:6" ht="17.45" customHeight="1" x14ac:dyDescent="0.3">
      <c r="A14" s="1" t="s">
        <v>77</v>
      </c>
      <c r="B14" s="1" t="s">
        <v>92</v>
      </c>
      <c r="C14" s="1" t="s">
        <v>94</v>
      </c>
    </row>
    <row r="15" spans="1:6" ht="17.45" customHeight="1" x14ac:dyDescent="0.3">
      <c r="A15" s="1" t="s">
        <v>77</v>
      </c>
      <c r="B15" s="1" t="s">
        <v>92</v>
      </c>
      <c r="C15" s="1" t="s">
        <v>95</v>
      </c>
    </row>
    <row r="16" spans="1:6" ht="17.45" customHeight="1" x14ac:dyDescent="0.3">
      <c r="A16" s="1" t="s">
        <v>96</v>
      </c>
      <c r="B16" s="1" t="s">
        <v>97</v>
      </c>
      <c r="C16" s="1" t="s">
        <v>98</v>
      </c>
    </row>
    <row r="17" spans="1:3" ht="17.45" customHeight="1" x14ac:dyDescent="0.3">
      <c r="A17" s="1" t="s">
        <v>96</v>
      </c>
      <c r="B17" s="1" t="s">
        <v>99</v>
      </c>
      <c r="C17" s="1" t="s">
        <v>100</v>
      </c>
    </row>
    <row r="18" spans="1:3" ht="17.45" customHeight="1" x14ac:dyDescent="0.3">
      <c r="A18" s="1" t="s">
        <v>96</v>
      </c>
      <c r="B18" s="1" t="s">
        <v>101</v>
      </c>
      <c r="C18" s="1" t="s">
        <v>102</v>
      </c>
    </row>
    <row r="19" spans="1:3" ht="17.45" customHeight="1" x14ac:dyDescent="0.3">
      <c r="A19" s="1" t="s">
        <v>96</v>
      </c>
      <c r="B19" s="1" t="s">
        <v>101</v>
      </c>
      <c r="C19" s="1" t="s">
        <v>103</v>
      </c>
    </row>
    <row r="20" spans="1:3" ht="17.45" customHeight="1" x14ac:dyDescent="0.3">
      <c r="A20" s="1" t="s">
        <v>96</v>
      </c>
      <c r="B20" s="1" t="s">
        <v>96</v>
      </c>
      <c r="C20" s="1" t="s">
        <v>104</v>
      </c>
    </row>
    <row r="21" spans="1:3" ht="17.45" customHeight="1" x14ac:dyDescent="0.3">
      <c r="A21" s="1" t="s">
        <v>96</v>
      </c>
      <c r="B21" s="1" t="s">
        <v>105</v>
      </c>
      <c r="C21" s="1" t="s">
        <v>106</v>
      </c>
    </row>
    <row r="22" spans="1:3" ht="17.45" customHeight="1" x14ac:dyDescent="0.3">
      <c r="A22" s="1" t="s">
        <v>107</v>
      </c>
      <c r="B22" s="1" t="s">
        <v>108</v>
      </c>
      <c r="C22" s="1" t="s">
        <v>109</v>
      </c>
    </row>
    <row r="23" spans="1:3" ht="17.45" customHeight="1" x14ac:dyDescent="0.3">
      <c r="A23" s="1" t="s">
        <v>107</v>
      </c>
      <c r="B23" s="1" t="s">
        <v>110</v>
      </c>
      <c r="C23" s="1" t="s">
        <v>111</v>
      </c>
    </row>
    <row r="24" spans="1:3" ht="17.45" customHeight="1" x14ac:dyDescent="0.3">
      <c r="A24" s="1" t="s">
        <v>107</v>
      </c>
      <c r="B24" s="1" t="s">
        <v>110</v>
      </c>
      <c r="C24" s="1" t="s">
        <v>112</v>
      </c>
    </row>
    <row r="25" spans="1:3" ht="17.45" customHeight="1" x14ac:dyDescent="0.3">
      <c r="A25" s="1" t="s">
        <v>107</v>
      </c>
      <c r="B25" s="1" t="s">
        <v>113</v>
      </c>
      <c r="C25" s="1" t="s">
        <v>114</v>
      </c>
    </row>
    <row r="26" spans="1:3" ht="17.45" customHeight="1" x14ac:dyDescent="0.3">
      <c r="A26" s="1" t="s">
        <v>107</v>
      </c>
      <c r="B26" s="1" t="s">
        <v>115</v>
      </c>
      <c r="C26" s="1" t="s">
        <v>116</v>
      </c>
    </row>
    <row r="27" spans="1:3" ht="17.45" customHeight="1" x14ac:dyDescent="0.3">
      <c r="B27" s="3"/>
      <c r="C27" s="3"/>
    </row>
    <row r="28" spans="1:3" ht="17.45" customHeight="1" x14ac:dyDescent="0.3"/>
    <row r="30" spans="1:3" ht="18" customHeight="1" x14ac:dyDescent="0.3"/>
  </sheetData>
  <phoneticPr fontId="4" type="noConversion"/>
  <hyperlinks>
    <hyperlink ref="F1" location="Índice!A1" display="volver índice" xr:uid="{00000000-0004-0000-0300-000000000000}"/>
  </hyperlinks>
  <pageMargins left="0.75" right="0.75" top="0.52" bottom="1" header="0" footer="0"/>
  <pageSetup paperSize="9" scale="83"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0070C0"/>
    <pageSetUpPr fitToPage="1"/>
  </sheetPr>
  <dimension ref="A1:I62"/>
  <sheetViews>
    <sheetView workbookViewId="0">
      <selection activeCell="H10" sqref="H10"/>
    </sheetView>
  </sheetViews>
  <sheetFormatPr baseColWidth="10" defaultColWidth="11.42578125" defaultRowHeight="16.5" x14ac:dyDescent="0.3"/>
  <cols>
    <col min="1" max="1" width="17.42578125" style="6" customWidth="1"/>
    <col min="2" max="2" width="46.140625" style="6" customWidth="1"/>
    <col min="3" max="3" width="17.85546875" style="6" bestFit="1" customWidth="1"/>
    <col min="4" max="5" width="11.42578125" style="3"/>
    <col min="6" max="6" width="15.28515625" style="3" customWidth="1"/>
    <col min="7" max="16384" width="11.42578125" style="3"/>
  </cols>
  <sheetData>
    <row r="1" spans="1:9" ht="20.25" x14ac:dyDescent="0.35">
      <c r="A1" s="32" t="str">
        <f>Índice!A1</f>
        <v xml:space="preserve"> Estado del Medio Ambiente de Aragón Capítulo 1.2: Agua</v>
      </c>
      <c r="F1" s="29" t="s">
        <v>40</v>
      </c>
    </row>
    <row r="2" spans="1:9" s="2" customFormat="1" x14ac:dyDescent="0.3">
      <c r="A2" s="35" t="s">
        <v>7</v>
      </c>
      <c r="B2" s="25"/>
      <c r="C2" s="3"/>
      <c r="D2" s="4"/>
      <c r="E2" s="4"/>
      <c r="G2" s="4"/>
      <c r="H2" s="4"/>
      <c r="I2" s="4"/>
    </row>
    <row r="3" spans="1:9" s="2" customFormat="1" x14ac:dyDescent="0.3">
      <c r="A3" s="36" t="s">
        <v>3</v>
      </c>
      <c r="B3" s="25"/>
      <c r="C3" s="3"/>
      <c r="D3" s="4"/>
      <c r="E3" s="4"/>
      <c r="F3" s="4"/>
      <c r="G3" s="4"/>
      <c r="H3" s="4"/>
    </row>
    <row r="4" spans="1:9" s="2" customFormat="1" x14ac:dyDescent="0.3">
      <c r="A4" s="1" t="s">
        <v>117</v>
      </c>
      <c r="B4" s="1" t="s">
        <v>118</v>
      </c>
      <c r="C4" s="1" t="s">
        <v>119</v>
      </c>
    </row>
    <row r="5" spans="1:9" s="2" customFormat="1" x14ac:dyDescent="0.3">
      <c r="A5" s="1" t="s">
        <v>44</v>
      </c>
      <c r="B5" s="1" t="s">
        <v>120</v>
      </c>
      <c r="C5" s="1" t="s">
        <v>121</v>
      </c>
    </row>
    <row r="6" spans="1:9" s="2" customFormat="1" x14ac:dyDescent="0.3">
      <c r="A6" s="1" t="s">
        <v>44</v>
      </c>
      <c r="B6" s="1" t="s">
        <v>122</v>
      </c>
      <c r="C6" s="1" t="s">
        <v>107</v>
      </c>
    </row>
    <row r="7" spans="1:9" s="2" customFormat="1" x14ac:dyDescent="0.3">
      <c r="A7" s="1" t="s">
        <v>44</v>
      </c>
      <c r="B7" s="1" t="s">
        <v>123</v>
      </c>
      <c r="C7" s="1" t="s">
        <v>96</v>
      </c>
    </row>
    <row r="8" spans="1:9" s="2" customFormat="1" x14ac:dyDescent="0.3">
      <c r="A8" s="1" t="s">
        <v>44</v>
      </c>
      <c r="B8" s="1" t="s">
        <v>124</v>
      </c>
      <c r="C8" s="1" t="s">
        <v>96</v>
      </c>
    </row>
    <row r="9" spans="1:9" s="2" customFormat="1" x14ac:dyDescent="0.3">
      <c r="A9" s="1" t="s">
        <v>44</v>
      </c>
      <c r="B9" s="1" t="s">
        <v>125</v>
      </c>
      <c r="C9" s="1" t="s">
        <v>107</v>
      </c>
    </row>
    <row r="10" spans="1:9" s="2" customFormat="1" x14ac:dyDescent="0.3">
      <c r="A10" s="1"/>
      <c r="B10" s="1" t="s">
        <v>126</v>
      </c>
      <c r="C10" s="1" t="s">
        <v>127</v>
      </c>
    </row>
    <row r="11" spans="1:9" s="2" customFormat="1" x14ac:dyDescent="0.3">
      <c r="A11" s="1" t="s">
        <v>44</v>
      </c>
      <c r="B11" s="1" t="s">
        <v>128</v>
      </c>
      <c r="C11" s="1" t="s">
        <v>107</v>
      </c>
    </row>
    <row r="12" spans="1:9" s="2" customFormat="1" x14ac:dyDescent="0.3">
      <c r="A12" s="1"/>
      <c r="B12" s="1" t="s">
        <v>129</v>
      </c>
      <c r="C12" s="1" t="s">
        <v>107</v>
      </c>
    </row>
    <row r="13" spans="1:9" s="2" customFormat="1" x14ac:dyDescent="0.3">
      <c r="A13" s="1" t="s">
        <v>44</v>
      </c>
      <c r="B13" s="1" t="s">
        <v>130</v>
      </c>
      <c r="C13" s="1" t="s">
        <v>131</v>
      </c>
    </row>
    <row r="14" spans="1:9" s="2" customFormat="1" ht="33" x14ac:dyDescent="0.3">
      <c r="A14" s="1" t="s">
        <v>44</v>
      </c>
      <c r="B14" s="9" t="s">
        <v>132</v>
      </c>
      <c r="C14" s="1" t="s">
        <v>107</v>
      </c>
    </row>
    <row r="15" spans="1:9" s="2" customFormat="1" x14ac:dyDescent="0.3">
      <c r="A15" s="1" t="s">
        <v>45</v>
      </c>
      <c r="B15" s="1" t="s">
        <v>133</v>
      </c>
      <c r="C15" s="1" t="s">
        <v>96</v>
      </c>
    </row>
    <row r="16" spans="1:9" s="2" customFormat="1" x14ac:dyDescent="0.3">
      <c r="B16" s="7"/>
      <c r="C16" s="7"/>
    </row>
    <row r="17" spans="1:3" s="2" customFormat="1" x14ac:dyDescent="0.3">
      <c r="A17" s="7"/>
      <c r="B17" s="7"/>
      <c r="C17" s="7"/>
    </row>
    <row r="18" spans="1:3" s="2" customFormat="1" x14ac:dyDescent="0.3">
      <c r="A18" s="7"/>
      <c r="B18" s="7"/>
      <c r="C18" s="7"/>
    </row>
    <row r="19" spans="1:3" s="2" customFormat="1" x14ac:dyDescent="0.3">
      <c r="A19" s="7"/>
      <c r="B19" s="7"/>
      <c r="C19" s="7"/>
    </row>
    <row r="20" spans="1:3" s="2" customFormat="1" x14ac:dyDescent="0.3">
      <c r="A20" s="7"/>
      <c r="B20" s="7"/>
      <c r="C20" s="7"/>
    </row>
    <row r="21" spans="1:3" s="2" customFormat="1" x14ac:dyDescent="0.3">
      <c r="A21" s="7"/>
      <c r="B21" s="7"/>
      <c r="C21" s="7"/>
    </row>
    <row r="22" spans="1:3" s="2" customFormat="1" x14ac:dyDescent="0.3">
      <c r="A22" s="7"/>
      <c r="B22" s="7"/>
      <c r="C22" s="7"/>
    </row>
    <row r="23" spans="1:3" s="2" customFormat="1" x14ac:dyDescent="0.3">
      <c r="A23" s="7"/>
      <c r="B23" s="7"/>
      <c r="C23" s="7"/>
    </row>
    <row r="24" spans="1:3" s="2" customFormat="1" x14ac:dyDescent="0.3">
      <c r="A24" s="7"/>
      <c r="B24" s="7"/>
      <c r="C24" s="7"/>
    </row>
    <row r="25" spans="1:3" s="2" customFormat="1" x14ac:dyDescent="0.3">
      <c r="A25" s="7"/>
      <c r="B25" s="7"/>
      <c r="C25" s="7"/>
    </row>
    <row r="26" spans="1:3" s="2" customFormat="1" x14ac:dyDescent="0.3">
      <c r="A26" s="7"/>
      <c r="B26" s="7"/>
      <c r="C26" s="7"/>
    </row>
    <row r="27" spans="1:3" s="2" customFormat="1" x14ac:dyDescent="0.3">
      <c r="A27" s="7"/>
      <c r="B27" s="7"/>
      <c r="C27" s="7"/>
    </row>
    <row r="28" spans="1:3" s="2" customFormat="1" x14ac:dyDescent="0.3">
      <c r="A28" s="7"/>
      <c r="B28" s="7"/>
      <c r="C28" s="7"/>
    </row>
    <row r="29" spans="1:3" s="2" customFormat="1" x14ac:dyDescent="0.3">
      <c r="A29" s="7"/>
      <c r="B29" s="7"/>
      <c r="C29" s="7"/>
    </row>
    <row r="30" spans="1:3" s="2" customFormat="1" x14ac:dyDescent="0.3">
      <c r="A30" s="7"/>
      <c r="B30" s="7"/>
      <c r="C30" s="7"/>
    </row>
    <row r="31" spans="1:3" s="2" customFormat="1" x14ac:dyDescent="0.3">
      <c r="A31" s="7"/>
      <c r="B31" s="7"/>
      <c r="C31" s="7"/>
    </row>
    <row r="32" spans="1:3" s="2" customFormat="1" x14ac:dyDescent="0.3">
      <c r="A32" s="7"/>
      <c r="B32" s="7"/>
      <c r="C32" s="7"/>
    </row>
    <row r="33" spans="1:9" s="2" customFormat="1" x14ac:dyDescent="0.3">
      <c r="A33" s="7"/>
      <c r="B33" s="7"/>
      <c r="C33" s="7"/>
    </row>
    <row r="34" spans="1:9" s="2" customFormat="1" x14ac:dyDescent="0.3">
      <c r="A34" s="7"/>
      <c r="B34" s="7"/>
      <c r="C34" s="7"/>
    </row>
    <row r="35" spans="1:9" s="2" customFormat="1" x14ac:dyDescent="0.3">
      <c r="A35" s="7"/>
      <c r="B35" s="7"/>
      <c r="C35" s="7"/>
    </row>
    <row r="36" spans="1:9" x14ac:dyDescent="0.3">
      <c r="A36" s="7"/>
      <c r="B36" s="7"/>
      <c r="C36" s="7"/>
      <c r="D36" s="2"/>
      <c r="E36" s="2"/>
      <c r="F36" s="2"/>
      <c r="G36" s="2"/>
      <c r="H36" s="2"/>
      <c r="I36" s="2"/>
    </row>
    <row r="37" spans="1:9" x14ac:dyDescent="0.3">
      <c r="A37" s="7"/>
      <c r="B37" s="7"/>
      <c r="C37" s="7"/>
      <c r="D37" s="2"/>
      <c r="E37" s="2"/>
      <c r="F37" s="2"/>
      <c r="G37" s="2"/>
      <c r="H37" s="2"/>
      <c r="I37" s="2"/>
    </row>
    <row r="38" spans="1:9" x14ac:dyDescent="0.3">
      <c r="A38" s="7"/>
      <c r="B38" s="7"/>
      <c r="C38" s="7"/>
      <c r="D38" s="2"/>
      <c r="E38" s="2"/>
      <c r="F38" s="2"/>
      <c r="G38" s="2"/>
      <c r="H38" s="2"/>
      <c r="I38" s="2"/>
    </row>
    <row r="39" spans="1:9" x14ac:dyDescent="0.3">
      <c r="A39" s="7"/>
      <c r="B39" s="7"/>
      <c r="C39" s="7"/>
      <c r="D39" s="2"/>
      <c r="E39" s="2"/>
      <c r="F39" s="2"/>
      <c r="G39" s="2"/>
      <c r="H39" s="2"/>
      <c r="I39" s="2"/>
    </row>
    <row r="40" spans="1:9" x14ac:dyDescent="0.3">
      <c r="A40" s="7"/>
      <c r="B40" s="7"/>
      <c r="C40" s="7"/>
      <c r="D40" s="2"/>
      <c r="E40" s="2"/>
      <c r="F40" s="2"/>
      <c r="G40" s="2"/>
      <c r="H40" s="2"/>
      <c r="I40" s="2"/>
    </row>
    <row r="41" spans="1:9" x14ac:dyDescent="0.3">
      <c r="A41" s="7"/>
      <c r="B41" s="7"/>
      <c r="C41" s="7"/>
      <c r="D41" s="2"/>
      <c r="E41" s="2"/>
      <c r="F41" s="2"/>
      <c r="G41" s="2"/>
      <c r="H41" s="2"/>
      <c r="I41" s="2"/>
    </row>
    <row r="42" spans="1:9" x14ac:dyDescent="0.3">
      <c r="A42" s="7"/>
      <c r="B42" s="7"/>
      <c r="C42" s="7"/>
      <c r="D42" s="2"/>
      <c r="E42" s="2"/>
      <c r="F42" s="2"/>
      <c r="G42" s="2"/>
      <c r="H42" s="2"/>
      <c r="I42" s="2"/>
    </row>
    <row r="43" spans="1:9" x14ac:dyDescent="0.3">
      <c r="A43" s="7"/>
      <c r="B43" s="7"/>
      <c r="C43" s="7"/>
      <c r="D43" s="2"/>
      <c r="E43" s="2"/>
      <c r="F43" s="2"/>
      <c r="G43" s="2"/>
      <c r="H43" s="2"/>
      <c r="I43" s="2"/>
    </row>
    <row r="44" spans="1:9" x14ac:dyDescent="0.3">
      <c r="A44" s="7"/>
      <c r="B44" s="7"/>
      <c r="C44" s="7"/>
      <c r="D44" s="2"/>
      <c r="E44" s="2"/>
      <c r="F44" s="2"/>
      <c r="G44" s="2"/>
      <c r="H44" s="2"/>
      <c r="I44" s="2"/>
    </row>
    <row r="45" spans="1:9" x14ac:dyDescent="0.3">
      <c r="A45" s="7"/>
      <c r="B45" s="7"/>
      <c r="C45" s="7"/>
      <c r="D45" s="2"/>
      <c r="E45" s="2"/>
      <c r="F45" s="2"/>
      <c r="G45" s="2"/>
      <c r="H45" s="2"/>
      <c r="I45" s="2"/>
    </row>
    <row r="46" spans="1:9" x14ac:dyDescent="0.3">
      <c r="A46" s="7"/>
      <c r="B46" s="7"/>
      <c r="C46" s="7"/>
      <c r="D46" s="2"/>
      <c r="E46" s="2"/>
      <c r="F46" s="2"/>
      <c r="G46" s="2"/>
      <c r="H46" s="2"/>
      <c r="I46" s="2"/>
    </row>
    <row r="47" spans="1:9" x14ac:dyDescent="0.3">
      <c r="A47" s="7"/>
      <c r="B47" s="7"/>
      <c r="C47" s="7"/>
      <c r="D47" s="2"/>
      <c r="E47" s="2"/>
      <c r="F47" s="2"/>
      <c r="G47" s="2"/>
      <c r="H47" s="2"/>
      <c r="I47" s="2"/>
    </row>
    <row r="48" spans="1:9" x14ac:dyDescent="0.3">
      <c r="A48" s="7"/>
      <c r="B48" s="7"/>
      <c r="C48" s="7"/>
      <c r="D48" s="2"/>
      <c r="E48" s="2"/>
      <c r="F48" s="2"/>
      <c r="G48" s="2"/>
      <c r="H48" s="2"/>
      <c r="I48" s="2"/>
    </row>
    <row r="49" spans="1:9" x14ac:dyDescent="0.3">
      <c r="A49" s="7"/>
      <c r="B49" s="7"/>
      <c r="C49" s="7"/>
      <c r="D49" s="2"/>
      <c r="E49" s="2"/>
      <c r="F49" s="2"/>
      <c r="G49" s="2"/>
      <c r="H49" s="2"/>
      <c r="I49" s="2"/>
    </row>
    <row r="50" spans="1:9" x14ac:dyDescent="0.3">
      <c r="A50" s="7"/>
      <c r="B50" s="7"/>
      <c r="C50" s="7"/>
      <c r="D50" s="2"/>
      <c r="E50" s="2"/>
      <c r="F50" s="2"/>
      <c r="G50" s="2"/>
      <c r="H50" s="2"/>
      <c r="I50" s="2"/>
    </row>
    <row r="51" spans="1:9" x14ac:dyDescent="0.3">
      <c r="A51" s="7"/>
      <c r="B51" s="7"/>
      <c r="C51" s="7"/>
      <c r="D51" s="2"/>
      <c r="E51" s="2"/>
      <c r="F51" s="2"/>
      <c r="G51" s="2"/>
      <c r="H51" s="2"/>
      <c r="I51" s="2"/>
    </row>
    <row r="52" spans="1:9" x14ac:dyDescent="0.3">
      <c r="A52" s="7"/>
      <c r="B52" s="7"/>
      <c r="C52" s="7"/>
      <c r="D52" s="2"/>
      <c r="E52" s="2"/>
      <c r="F52" s="2"/>
      <c r="G52" s="2"/>
      <c r="H52" s="2"/>
      <c r="I52" s="2"/>
    </row>
    <row r="53" spans="1:9" x14ac:dyDescent="0.3">
      <c r="A53" s="7"/>
      <c r="B53" s="7"/>
      <c r="C53" s="7"/>
      <c r="D53" s="2"/>
      <c r="E53" s="2"/>
      <c r="F53" s="2"/>
      <c r="G53" s="2"/>
      <c r="H53" s="2"/>
      <c r="I53" s="2"/>
    </row>
    <row r="54" spans="1:9" x14ac:dyDescent="0.3">
      <c r="A54" s="7"/>
      <c r="B54" s="7"/>
      <c r="C54" s="7"/>
      <c r="D54" s="2"/>
      <c r="E54" s="2"/>
      <c r="F54" s="2"/>
      <c r="G54" s="2"/>
      <c r="H54" s="2"/>
      <c r="I54" s="2"/>
    </row>
    <row r="55" spans="1:9" x14ac:dyDescent="0.3">
      <c r="A55" s="7"/>
      <c r="B55" s="7"/>
      <c r="C55" s="7"/>
      <c r="D55" s="2"/>
      <c r="E55" s="2"/>
      <c r="F55" s="2"/>
      <c r="G55" s="2"/>
      <c r="H55" s="2"/>
      <c r="I55" s="2"/>
    </row>
    <row r="56" spans="1:9" x14ac:dyDescent="0.3">
      <c r="A56" s="7"/>
      <c r="B56" s="7"/>
      <c r="C56" s="7"/>
      <c r="D56" s="2"/>
      <c r="E56" s="2"/>
      <c r="F56" s="2"/>
      <c r="G56" s="2"/>
      <c r="H56" s="2"/>
      <c r="I56" s="2"/>
    </row>
    <row r="57" spans="1:9" x14ac:dyDescent="0.3">
      <c r="A57" s="7"/>
      <c r="B57" s="7"/>
      <c r="C57" s="7"/>
      <c r="D57" s="2"/>
      <c r="E57" s="2"/>
      <c r="F57" s="2"/>
      <c r="G57" s="2"/>
      <c r="H57" s="2"/>
      <c r="I57" s="2"/>
    </row>
    <row r="58" spans="1:9" x14ac:dyDescent="0.3">
      <c r="C58" s="7"/>
      <c r="D58" s="2"/>
      <c r="E58" s="2"/>
      <c r="F58" s="2"/>
      <c r="G58" s="2"/>
      <c r="H58" s="2"/>
      <c r="I58" s="2"/>
    </row>
    <row r="59" spans="1:9" x14ac:dyDescent="0.3">
      <c r="C59" s="7"/>
      <c r="D59" s="2"/>
      <c r="E59" s="2"/>
      <c r="F59" s="2"/>
      <c r="G59" s="2"/>
      <c r="H59" s="2"/>
      <c r="I59" s="2"/>
    </row>
    <row r="60" spans="1:9" x14ac:dyDescent="0.3">
      <c r="D60" s="2"/>
      <c r="E60" s="2"/>
      <c r="F60" s="2"/>
      <c r="G60" s="2"/>
      <c r="H60" s="2"/>
      <c r="I60" s="2"/>
    </row>
    <row r="61" spans="1:9" x14ac:dyDescent="0.3">
      <c r="D61" s="2"/>
      <c r="E61" s="2"/>
      <c r="F61" s="2"/>
      <c r="G61" s="2"/>
      <c r="H61" s="2"/>
      <c r="I61" s="2"/>
    </row>
    <row r="62" spans="1:9" x14ac:dyDescent="0.3">
      <c r="D62" s="2"/>
      <c r="E62" s="2"/>
      <c r="F62" s="2"/>
      <c r="G62" s="2"/>
      <c r="H62" s="2"/>
      <c r="I62" s="2"/>
    </row>
  </sheetData>
  <phoneticPr fontId="4" type="noConversion"/>
  <hyperlinks>
    <hyperlink ref="F1" location="Índice!A1" display="volver índice" xr:uid="{00000000-0004-0000-0400-000000000000}"/>
  </hyperlinks>
  <pageMargins left="0.75" right="0.75" top="0.44" bottom="1" header="0" footer="0"/>
  <pageSetup paperSize="9" scale="95"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1">
    <tabColor rgb="FF0070C0"/>
  </sheetPr>
  <dimension ref="A1:F27"/>
  <sheetViews>
    <sheetView workbookViewId="0">
      <selection activeCell="F1" sqref="F1"/>
    </sheetView>
  </sheetViews>
  <sheetFormatPr baseColWidth="10" defaultColWidth="11.42578125" defaultRowHeight="16.5" x14ac:dyDescent="0.3"/>
  <cols>
    <col min="1" max="1" width="19" style="1" customWidth="1"/>
    <col min="2" max="2" width="18.5703125" style="1" customWidth="1"/>
    <col min="3" max="3" width="28.140625" style="1" customWidth="1"/>
    <col min="4" max="4" width="26.7109375" style="1" customWidth="1"/>
    <col min="5" max="5" width="74.42578125" style="1" customWidth="1"/>
    <col min="6" max="6" width="14.5703125" style="1" customWidth="1"/>
    <col min="7" max="16384" width="11.42578125" style="1"/>
  </cols>
  <sheetData>
    <row r="1" spans="1:6" ht="20.25" x14ac:dyDescent="0.35">
      <c r="A1" s="32" t="str">
        <f>Índice!A1</f>
        <v xml:space="preserve"> Estado del Medio Ambiente de Aragón Capítulo 1.2: Agua</v>
      </c>
      <c r="F1" s="29" t="s">
        <v>40</v>
      </c>
    </row>
    <row r="2" spans="1:6" x14ac:dyDescent="0.3">
      <c r="A2" s="35" t="s">
        <v>8</v>
      </c>
    </row>
    <row r="3" spans="1:6" x14ac:dyDescent="0.3">
      <c r="A3" s="36" t="s">
        <v>3</v>
      </c>
    </row>
    <row r="4" spans="1:6" x14ac:dyDescent="0.3">
      <c r="A4" s="10" t="s">
        <v>119</v>
      </c>
      <c r="B4" s="10" t="s">
        <v>134</v>
      </c>
      <c r="C4" s="10" t="s">
        <v>135</v>
      </c>
      <c r="D4" s="10" t="s">
        <v>136</v>
      </c>
      <c r="E4" s="1" t="s">
        <v>137</v>
      </c>
    </row>
    <row r="5" spans="1:6" ht="99" x14ac:dyDescent="0.3">
      <c r="A5" s="10" t="s">
        <v>107</v>
      </c>
      <c r="B5" s="12" t="s">
        <v>138</v>
      </c>
      <c r="C5" s="10" t="s">
        <v>139</v>
      </c>
      <c r="D5" s="10" t="s">
        <v>140</v>
      </c>
      <c r="E5" s="9" t="s">
        <v>141</v>
      </c>
    </row>
    <row r="6" spans="1:6" x14ac:dyDescent="0.3">
      <c r="A6" s="10" t="s">
        <v>107</v>
      </c>
      <c r="B6" s="12" t="s">
        <v>142</v>
      </c>
      <c r="C6" s="10" t="s">
        <v>143</v>
      </c>
      <c r="D6" s="10" t="s">
        <v>144</v>
      </c>
      <c r="E6" s="9" t="s">
        <v>145</v>
      </c>
    </row>
    <row r="7" spans="1:6" ht="66" x14ac:dyDescent="0.3">
      <c r="A7" s="10" t="s">
        <v>131</v>
      </c>
      <c r="B7" s="12" t="s">
        <v>146</v>
      </c>
      <c r="C7" s="11" t="s">
        <v>147</v>
      </c>
      <c r="D7" s="10"/>
      <c r="E7" s="9" t="s">
        <v>148</v>
      </c>
    </row>
    <row r="8" spans="1:6" ht="12.75" customHeight="1" x14ac:dyDescent="0.3">
      <c r="A8" s="10" t="s">
        <v>107</v>
      </c>
      <c r="B8" s="12" t="s">
        <v>149</v>
      </c>
      <c r="C8" s="10" t="s">
        <v>150</v>
      </c>
      <c r="D8" s="10" t="s">
        <v>151</v>
      </c>
      <c r="E8" s="9" t="s">
        <v>152</v>
      </c>
    </row>
    <row r="9" spans="1:6" ht="33" x14ac:dyDescent="0.3">
      <c r="A9" s="10" t="s">
        <v>131</v>
      </c>
      <c r="B9" s="12" t="s">
        <v>153</v>
      </c>
      <c r="C9" s="11" t="s">
        <v>154</v>
      </c>
      <c r="D9" s="10"/>
      <c r="E9" s="9" t="s">
        <v>155</v>
      </c>
    </row>
    <row r="10" spans="1:6" ht="27.75" customHeight="1" x14ac:dyDescent="0.3">
      <c r="A10" s="10" t="s">
        <v>107</v>
      </c>
      <c r="B10" s="12" t="s">
        <v>156</v>
      </c>
      <c r="C10" s="10" t="s">
        <v>157</v>
      </c>
      <c r="D10" s="10"/>
      <c r="E10" s="9" t="s">
        <v>158</v>
      </c>
    </row>
    <row r="11" spans="1:6" ht="12.75" customHeight="1" x14ac:dyDescent="0.3">
      <c r="A11" s="10" t="s">
        <v>107</v>
      </c>
      <c r="B11" s="12" t="s">
        <v>159</v>
      </c>
      <c r="C11" s="10" t="s">
        <v>160</v>
      </c>
      <c r="D11" s="10"/>
      <c r="E11" s="9" t="s">
        <v>161</v>
      </c>
    </row>
    <row r="12" spans="1:6" ht="33" x14ac:dyDescent="0.3">
      <c r="A12" s="10" t="s">
        <v>107</v>
      </c>
      <c r="B12" s="12" t="s">
        <v>162</v>
      </c>
      <c r="C12" s="11" t="s">
        <v>163</v>
      </c>
      <c r="D12" s="10"/>
      <c r="E12" s="9" t="s">
        <v>164</v>
      </c>
    </row>
    <row r="13" spans="1:6" ht="33" x14ac:dyDescent="0.3">
      <c r="A13" s="10" t="s">
        <v>107</v>
      </c>
      <c r="B13" s="12" t="s">
        <v>165</v>
      </c>
      <c r="C13" s="11" t="s">
        <v>166</v>
      </c>
      <c r="D13" s="10"/>
      <c r="E13" s="9" t="s">
        <v>167</v>
      </c>
    </row>
    <row r="14" spans="1:6" ht="49.5" x14ac:dyDescent="0.3">
      <c r="A14" s="10" t="s">
        <v>107</v>
      </c>
      <c r="B14" s="12" t="s">
        <v>168</v>
      </c>
      <c r="C14" s="10" t="s">
        <v>169</v>
      </c>
      <c r="D14" s="10" t="s">
        <v>170</v>
      </c>
      <c r="E14" s="9" t="s">
        <v>171</v>
      </c>
    </row>
    <row r="15" spans="1:6" ht="33" x14ac:dyDescent="0.3">
      <c r="A15" s="10" t="s">
        <v>172</v>
      </c>
      <c r="B15" s="12" t="s">
        <v>173</v>
      </c>
      <c r="C15" s="11" t="s">
        <v>174</v>
      </c>
      <c r="D15" s="10"/>
      <c r="E15" s="9" t="s">
        <v>175</v>
      </c>
    </row>
    <row r="16" spans="1:6" ht="33" x14ac:dyDescent="0.3">
      <c r="A16" s="10" t="s">
        <v>96</v>
      </c>
      <c r="B16" s="12" t="s">
        <v>176</v>
      </c>
      <c r="C16" s="10" t="s">
        <v>177</v>
      </c>
      <c r="D16" s="10"/>
      <c r="E16" s="9" t="s">
        <v>178</v>
      </c>
    </row>
    <row r="17" spans="1:5" ht="12.75" customHeight="1" x14ac:dyDescent="0.3">
      <c r="A17" s="10" t="s">
        <v>96</v>
      </c>
      <c r="B17" s="12" t="s">
        <v>179</v>
      </c>
      <c r="C17" s="10" t="s">
        <v>180</v>
      </c>
      <c r="D17" s="10"/>
      <c r="E17" s="9" t="s">
        <v>181</v>
      </c>
    </row>
    <row r="18" spans="1:5" x14ac:dyDescent="0.3">
      <c r="A18" s="10" t="s">
        <v>96</v>
      </c>
      <c r="B18" s="12" t="s">
        <v>182</v>
      </c>
      <c r="C18" s="10" t="s">
        <v>183</v>
      </c>
      <c r="D18" s="10"/>
      <c r="E18" s="9" t="s">
        <v>184</v>
      </c>
    </row>
    <row r="19" spans="1:5" ht="49.5" x14ac:dyDescent="0.3">
      <c r="A19" s="10" t="s">
        <v>121</v>
      </c>
      <c r="B19" s="12" t="s">
        <v>185</v>
      </c>
      <c r="C19" s="10" t="s">
        <v>186</v>
      </c>
      <c r="D19" s="10" t="s">
        <v>187</v>
      </c>
      <c r="E19" s="9" t="s">
        <v>188</v>
      </c>
    </row>
    <row r="20" spans="1:5" ht="49.5" x14ac:dyDescent="0.3">
      <c r="A20" s="10" t="s">
        <v>96</v>
      </c>
      <c r="B20" s="12" t="s">
        <v>189</v>
      </c>
      <c r="C20" s="10" t="s">
        <v>190</v>
      </c>
      <c r="D20" s="11" t="s">
        <v>191</v>
      </c>
      <c r="E20" s="9" t="s">
        <v>192</v>
      </c>
    </row>
    <row r="21" spans="1:5" x14ac:dyDescent="0.3">
      <c r="A21" s="10" t="s">
        <v>107</v>
      </c>
      <c r="B21" s="12" t="s">
        <v>193</v>
      </c>
      <c r="C21" s="10" t="s">
        <v>194</v>
      </c>
      <c r="D21" s="10"/>
      <c r="E21" s="9" t="s">
        <v>195</v>
      </c>
    </row>
    <row r="22" spans="1:5" ht="33" x14ac:dyDescent="0.3">
      <c r="A22" s="10" t="s">
        <v>96</v>
      </c>
      <c r="B22" s="12" t="s">
        <v>196</v>
      </c>
      <c r="C22" s="11" t="s">
        <v>197</v>
      </c>
      <c r="D22" s="10"/>
      <c r="E22" s="9" t="s">
        <v>198</v>
      </c>
    </row>
    <row r="23" spans="1:5" ht="33" x14ac:dyDescent="0.3">
      <c r="A23" s="10" t="s">
        <v>131</v>
      </c>
      <c r="B23" s="12" t="s">
        <v>199</v>
      </c>
      <c r="C23" s="10" t="s">
        <v>200</v>
      </c>
      <c r="D23" s="10"/>
      <c r="E23" s="9" t="s">
        <v>201</v>
      </c>
    </row>
    <row r="24" spans="1:5" ht="33" x14ac:dyDescent="0.3">
      <c r="A24" s="10" t="s">
        <v>96</v>
      </c>
      <c r="B24" s="12" t="s">
        <v>202</v>
      </c>
      <c r="C24" s="10" t="s">
        <v>203</v>
      </c>
      <c r="D24" s="10" t="s">
        <v>204</v>
      </c>
      <c r="E24" s="9" t="s">
        <v>205</v>
      </c>
    </row>
    <row r="25" spans="1:5" x14ac:dyDescent="0.3">
      <c r="A25" s="10" t="s">
        <v>96</v>
      </c>
      <c r="B25" s="12" t="s">
        <v>206</v>
      </c>
      <c r="C25" s="10" t="s">
        <v>207</v>
      </c>
      <c r="D25" s="10"/>
      <c r="E25" s="9" t="s">
        <v>208</v>
      </c>
    </row>
    <row r="26" spans="1:5" x14ac:dyDescent="0.3">
      <c r="A26" s="10" t="s">
        <v>107</v>
      </c>
      <c r="B26" s="12" t="s">
        <v>209</v>
      </c>
      <c r="C26" s="10"/>
      <c r="D26" s="10" t="s">
        <v>210</v>
      </c>
      <c r="E26" s="9" t="s">
        <v>211</v>
      </c>
    </row>
    <row r="27" spans="1:5" x14ac:dyDescent="0.3">
      <c r="A27" s="10" t="s">
        <v>96</v>
      </c>
      <c r="B27" s="12" t="s">
        <v>212</v>
      </c>
      <c r="C27" s="10"/>
      <c r="D27" s="10" t="s">
        <v>213</v>
      </c>
      <c r="E27" s="9" t="s">
        <v>214</v>
      </c>
    </row>
  </sheetData>
  <phoneticPr fontId="4" type="noConversion"/>
  <hyperlinks>
    <hyperlink ref="F1" location="Índice!A1" display="volver índice" xr:uid="{00000000-0004-0000-0500-000000000000}"/>
  </hyperlinks>
  <pageMargins left="0.74803149606299213" right="0.74803149606299213" top="0.98425196850393704" bottom="0.98425196850393704" header="0" footer="0"/>
  <pageSetup paperSize="9" scale="8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rgb="FF0070C0"/>
  </sheetPr>
  <dimension ref="A1:F24"/>
  <sheetViews>
    <sheetView zoomScaleNormal="100" zoomScaleSheetLayoutView="100" workbookViewId="0">
      <selection activeCell="F1" sqref="F1"/>
    </sheetView>
  </sheetViews>
  <sheetFormatPr baseColWidth="10" defaultColWidth="9.140625" defaultRowHeight="16.5" x14ac:dyDescent="0.3"/>
  <cols>
    <col min="1" max="1" width="69.85546875" style="1" customWidth="1"/>
    <col min="2" max="2" width="22.140625" style="1" customWidth="1"/>
    <col min="3" max="3" width="19.28515625" style="1" customWidth="1"/>
    <col min="4" max="4" width="15.42578125" style="1" customWidth="1"/>
    <col min="5" max="5" width="41.140625" style="1" customWidth="1"/>
    <col min="6" max="6" width="14.28515625" style="1" customWidth="1"/>
    <col min="7" max="16384" width="9.140625" style="1"/>
  </cols>
  <sheetData>
    <row r="1" spans="1:6" ht="15.75" customHeight="1" x14ac:dyDescent="0.35">
      <c r="A1" s="32" t="str">
        <f>Índice!A1</f>
        <v xml:space="preserve"> Estado del Medio Ambiente de Aragón Capítulo 1.2: Agua</v>
      </c>
      <c r="F1" s="29" t="s">
        <v>40</v>
      </c>
    </row>
    <row r="2" spans="1:6" ht="15.75" customHeight="1" x14ac:dyDescent="0.3">
      <c r="A2" s="35" t="s">
        <v>9</v>
      </c>
    </row>
    <row r="3" spans="1:6" ht="15.75" customHeight="1" x14ac:dyDescent="0.3">
      <c r="A3" s="36" t="s">
        <v>10</v>
      </c>
    </row>
    <row r="4" spans="1:6" x14ac:dyDescent="0.3">
      <c r="A4" s="1" t="s">
        <v>215</v>
      </c>
      <c r="B4" s="1" t="s">
        <v>41</v>
      </c>
      <c r="C4" s="1" t="s">
        <v>119</v>
      </c>
      <c r="D4" s="1" t="s">
        <v>216</v>
      </c>
      <c r="E4" s="1" t="s">
        <v>217</v>
      </c>
    </row>
    <row r="5" spans="1:6" x14ac:dyDescent="0.3">
      <c r="A5" s="9" t="s">
        <v>218</v>
      </c>
      <c r="B5" s="1" t="s">
        <v>46</v>
      </c>
      <c r="C5" s="1" t="s">
        <v>219</v>
      </c>
      <c r="D5" s="1">
        <v>48.31</v>
      </c>
      <c r="E5" s="1" t="s">
        <v>220</v>
      </c>
    </row>
    <row r="6" spans="1:6" x14ac:dyDescent="0.3">
      <c r="A6" s="9" t="s">
        <v>221</v>
      </c>
      <c r="B6" s="1" t="s">
        <v>45</v>
      </c>
      <c r="C6" s="1" t="s">
        <v>222</v>
      </c>
      <c r="D6" s="1">
        <v>18.16</v>
      </c>
      <c r="E6" s="1" t="s">
        <v>220</v>
      </c>
    </row>
    <row r="7" spans="1:6" x14ac:dyDescent="0.3">
      <c r="A7" s="9" t="s">
        <v>223</v>
      </c>
      <c r="B7" s="1" t="s">
        <v>45</v>
      </c>
      <c r="C7" s="1" t="s">
        <v>96</v>
      </c>
      <c r="D7" s="1">
        <v>18.16</v>
      </c>
      <c r="E7" s="1" t="s">
        <v>220</v>
      </c>
    </row>
    <row r="8" spans="1:6" x14ac:dyDescent="0.3">
      <c r="A8" s="9" t="s">
        <v>224</v>
      </c>
      <c r="B8" s="1" t="s">
        <v>45</v>
      </c>
      <c r="C8" s="1" t="s">
        <v>96</v>
      </c>
      <c r="D8" s="1">
        <v>18.04</v>
      </c>
      <c r="E8" s="1" t="s">
        <v>220</v>
      </c>
    </row>
    <row r="9" spans="1:6" x14ac:dyDescent="0.3">
      <c r="A9" s="9" t="s">
        <v>225</v>
      </c>
      <c r="B9" s="1" t="s">
        <v>45</v>
      </c>
      <c r="C9" s="1" t="s">
        <v>96</v>
      </c>
      <c r="D9" s="1">
        <v>40.200000000000003</v>
      </c>
      <c r="E9" s="1" t="s">
        <v>220</v>
      </c>
    </row>
    <row r="10" spans="1:6" x14ac:dyDescent="0.3">
      <c r="A10" s="9" t="s">
        <v>226</v>
      </c>
      <c r="B10" s="1" t="s">
        <v>45</v>
      </c>
      <c r="C10" s="1" t="s">
        <v>219</v>
      </c>
      <c r="D10" s="1">
        <v>34.17</v>
      </c>
      <c r="E10" s="1" t="s">
        <v>220</v>
      </c>
    </row>
    <row r="11" spans="1:6" x14ac:dyDescent="0.3">
      <c r="A11" s="9" t="s">
        <v>227</v>
      </c>
      <c r="B11" s="1" t="s">
        <v>44</v>
      </c>
      <c r="C11" s="1" t="s">
        <v>107</v>
      </c>
      <c r="D11" s="1">
        <v>17.850000000000001</v>
      </c>
      <c r="E11" s="1" t="s">
        <v>220</v>
      </c>
    </row>
    <row r="12" spans="1:6" x14ac:dyDescent="0.3">
      <c r="A12" s="9" t="s">
        <v>228</v>
      </c>
      <c r="B12" s="1" t="s">
        <v>44</v>
      </c>
      <c r="C12" s="1" t="s">
        <v>96</v>
      </c>
      <c r="D12" s="1">
        <v>14.97</v>
      </c>
      <c r="E12" s="1" t="s">
        <v>220</v>
      </c>
    </row>
    <row r="13" spans="1:6" x14ac:dyDescent="0.3">
      <c r="A13" s="9" t="s">
        <v>229</v>
      </c>
      <c r="B13" s="1" t="s">
        <v>44</v>
      </c>
      <c r="C13" s="1" t="s">
        <v>131</v>
      </c>
      <c r="D13" s="1">
        <v>4.67</v>
      </c>
      <c r="E13" s="1" t="s">
        <v>230</v>
      </c>
    </row>
    <row r="14" spans="1:6" x14ac:dyDescent="0.3">
      <c r="A14" s="9" t="s">
        <v>231</v>
      </c>
      <c r="B14" s="1" t="s">
        <v>44</v>
      </c>
      <c r="C14" s="1" t="s">
        <v>131</v>
      </c>
      <c r="D14" s="1">
        <v>21.86</v>
      </c>
      <c r="E14" s="1" t="s">
        <v>232</v>
      </c>
    </row>
    <row r="15" spans="1:6" x14ac:dyDescent="0.3">
      <c r="A15" s="9" t="s">
        <v>233</v>
      </c>
      <c r="B15" s="1" t="s">
        <v>44</v>
      </c>
      <c r="C15" s="1" t="s">
        <v>131</v>
      </c>
      <c r="D15" s="1">
        <v>11.42</v>
      </c>
      <c r="E15" s="1" t="s">
        <v>232</v>
      </c>
    </row>
    <row r="16" spans="1:6" x14ac:dyDescent="0.3">
      <c r="A16" s="9" t="s">
        <v>234</v>
      </c>
      <c r="B16" s="1" t="s">
        <v>44</v>
      </c>
      <c r="C16" s="1" t="s">
        <v>131</v>
      </c>
      <c r="D16" s="1">
        <v>33.25</v>
      </c>
      <c r="E16" s="1" t="s">
        <v>232</v>
      </c>
    </row>
    <row r="17" spans="1:5" ht="33" x14ac:dyDescent="0.3">
      <c r="A17" s="9" t="s">
        <v>235</v>
      </c>
      <c r="B17" s="1" t="s">
        <v>44</v>
      </c>
      <c r="C17" s="1" t="s">
        <v>236</v>
      </c>
      <c r="D17" s="1">
        <v>9.5500000000000007</v>
      </c>
      <c r="E17" s="1" t="s">
        <v>220</v>
      </c>
    </row>
    <row r="18" spans="1:5" ht="33" x14ac:dyDescent="0.3">
      <c r="A18" s="9" t="s">
        <v>237</v>
      </c>
      <c r="B18" s="1" t="s">
        <v>44</v>
      </c>
      <c r="C18" s="1" t="s">
        <v>238</v>
      </c>
      <c r="D18" s="1">
        <v>12.26</v>
      </c>
      <c r="E18" s="1" t="s">
        <v>232</v>
      </c>
    </row>
    <row r="19" spans="1:5" x14ac:dyDescent="0.3">
      <c r="A19" s="9" t="s">
        <v>239</v>
      </c>
      <c r="B19" s="1" t="s">
        <v>44</v>
      </c>
      <c r="C19" s="1" t="s">
        <v>131</v>
      </c>
      <c r="D19" s="1">
        <v>6.13</v>
      </c>
      <c r="E19" s="1" t="s">
        <v>232</v>
      </c>
    </row>
    <row r="20" spans="1:5" ht="33" x14ac:dyDescent="0.3">
      <c r="A20" s="9" t="s">
        <v>240</v>
      </c>
      <c r="B20" s="1" t="s">
        <v>44</v>
      </c>
      <c r="C20" s="1" t="s">
        <v>131</v>
      </c>
      <c r="D20" s="1">
        <v>9.24</v>
      </c>
      <c r="E20" s="1" t="s">
        <v>232</v>
      </c>
    </row>
    <row r="21" spans="1:5" ht="33" x14ac:dyDescent="0.3">
      <c r="A21" s="9" t="s">
        <v>241</v>
      </c>
      <c r="B21" s="1" t="s">
        <v>44</v>
      </c>
      <c r="C21" s="1" t="s">
        <v>131</v>
      </c>
      <c r="D21" s="1">
        <v>40.869999999999997</v>
      </c>
      <c r="E21" s="1" t="s">
        <v>220</v>
      </c>
    </row>
    <row r="22" spans="1:5" x14ac:dyDescent="0.3">
      <c r="A22" s="9" t="s">
        <v>242</v>
      </c>
      <c r="B22" s="1" t="s">
        <v>44</v>
      </c>
      <c r="C22" s="1" t="s">
        <v>131</v>
      </c>
      <c r="D22" s="1">
        <v>26.79</v>
      </c>
      <c r="E22" s="1" t="s">
        <v>230</v>
      </c>
    </row>
    <row r="23" spans="1:5" x14ac:dyDescent="0.3">
      <c r="A23" s="9" t="s">
        <v>243</v>
      </c>
      <c r="B23" s="1" t="s">
        <v>45</v>
      </c>
      <c r="C23" s="1" t="s">
        <v>96</v>
      </c>
      <c r="D23" s="1">
        <v>21.85</v>
      </c>
      <c r="E23" s="1" t="s">
        <v>220</v>
      </c>
    </row>
    <row r="24" spans="1:5" x14ac:dyDescent="0.3">
      <c r="A24" s="9" t="s">
        <v>244</v>
      </c>
      <c r="B24" s="1" t="s">
        <v>45</v>
      </c>
      <c r="C24" s="1" t="s">
        <v>96</v>
      </c>
      <c r="D24" s="1">
        <v>2.73</v>
      </c>
      <c r="E24" s="1" t="s">
        <v>220</v>
      </c>
    </row>
  </sheetData>
  <hyperlinks>
    <hyperlink ref="F1" location="Índice!A1" display="volver índice" xr:uid="{00000000-0004-0000-0600-000000000000}"/>
  </hyperlinks>
  <pageMargins left="0.31" right="0.17" top="0.5" bottom="1" header="0" footer="0"/>
  <pageSetup paperSize="9" scale="80"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6">
    <tabColor rgb="FF0070C0"/>
  </sheetPr>
  <dimension ref="A1:D8"/>
  <sheetViews>
    <sheetView workbookViewId="0">
      <selection activeCell="D1" sqref="D1"/>
    </sheetView>
  </sheetViews>
  <sheetFormatPr baseColWidth="10" defaultColWidth="24.28515625" defaultRowHeight="16.5" x14ac:dyDescent="0.3"/>
  <cols>
    <col min="1" max="1" width="26.28515625" style="1" customWidth="1"/>
    <col min="2" max="2" width="85.85546875" style="1" customWidth="1"/>
    <col min="3" max="16384" width="24.28515625" style="1"/>
  </cols>
  <sheetData>
    <row r="1" spans="1:4" ht="15.75" customHeight="1" x14ac:dyDescent="0.35">
      <c r="A1" s="32" t="str">
        <f>Índice!A1</f>
        <v xml:space="preserve"> Estado del Medio Ambiente de Aragón Capítulo 1.2: Agua</v>
      </c>
      <c r="D1" s="29" t="s">
        <v>40</v>
      </c>
    </row>
    <row r="2" spans="1:4" ht="15.75" customHeight="1" x14ac:dyDescent="0.3">
      <c r="A2" s="35" t="s">
        <v>11</v>
      </c>
    </row>
    <row r="3" spans="1:4" ht="15.75" customHeight="1" x14ac:dyDescent="0.3">
      <c r="A3" s="36" t="s">
        <v>3</v>
      </c>
    </row>
    <row r="4" spans="1:4" x14ac:dyDescent="0.3">
      <c r="A4" s="1" t="s">
        <v>245</v>
      </c>
      <c r="B4" s="1" t="s">
        <v>246</v>
      </c>
    </row>
    <row r="5" spans="1:4" ht="33" x14ac:dyDescent="0.3">
      <c r="A5" s="9" t="s">
        <v>247</v>
      </c>
      <c r="B5" s="11" t="s">
        <v>248</v>
      </c>
    </row>
    <row r="6" spans="1:4" ht="33" x14ac:dyDescent="0.3">
      <c r="A6" s="9" t="s">
        <v>249</v>
      </c>
      <c r="B6" s="11" t="s">
        <v>250</v>
      </c>
    </row>
    <row r="7" spans="1:4" ht="33" x14ac:dyDescent="0.3">
      <c r="A7" s="9" t="s">
        <v>251</v>
      </c>
      <c r="B7" s="11" t="s">
        <v>252</v>
      </c>
    </row>
    <row r="8" spans="1:4" ht="33" x14ac:dyDescent="0.3">
      <c r="A8" s="9" t="s">
        <v>253</v>
      </c>
      <c r="B8" s="11" t="s">
        <v>254</v>
      </c>
    </row>
  </sheetData>
  <phoneticPr fontId="4" type="noConversion"/>
  <hyperlinks>
    <hyperlink ref="D1" location="Índice!A1" display="volver índice" xr:uid="{00000000-0004-0000-0700-000000000000}"/>
  </hyperlinks>
  <pageMargins left="0.74803149606299213" right="0.74803149606299213" top="0.98425196850393704" bottom="0.98425196850393704" header="0" footer="0"/>
  <pageSetup paperSize="9" scale="8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tabColor rgb="FF0070C0"/>
  </sheetPr>
  <dimension ref="A1:C8"/>
  <sheetViews>
    <sheetView workbookViewId="0">
      <selection activeCell="D24" sqref="D24"/>
    </sheetView>
  </sheetViews>
  <sheetFormatPr baseColWidth="10" defaultColWidth="24.28515625" defaultRowHeight="16.5" x14ac:dyDescent="0.3"/>
  <cols>
    <col min="1" max="1" width="38.7109375" style="1" customWidth="1"/>
    <col min="2" max="2" width="70.28515625" style="1" customWidth="1"/>
    <col min="3" max="16384" width="24.28515625" style="1"/>
  </cols>
  <sheetData>
    <row r="1" spans="1:3" ht="20.25" x14ac:dyDescent="0.35">
      <c r="A1" s="32" t="str">
        <f>Índice!A1</f>
        <v xml:space="preserve"> Estado del Medio Ambiente de Aragón Capítulo 1.2: Agua</v>
      </c>
      <c r="C1" s="29" t="s">
        <v>40</v>
      </c>
    </row>
    <row r="2" spans="1:3" x14ac:dyDescent="0.3">
      <c r="A2" s="35" t="s">
        <v>12</v>
      </c>
    </row>
    <row r="3" spans="1:3" x14ac:dyDescent="0.3">
      <c r="A3" s="36" t="s">
        <v>3</v>
      </c>
    </row>
    <row r="4" spans="1:3" x14ac:dyDescent="0.3">
      <c r="A4" s="1" t="s">
        <v>255</v>
      </c>
      <c r="B4" s="1" t="s">
        <v>246</v>
      </c>
    </row>
    <row r="5" spans="1:3" ht="33" x14ac:dyDescent="0.3">
      <c r="A5" s="9" t="s">
        <v>256</v>
      </c>
      <c r="B5" s="11" t="s">
        <v>257</v>
      </c>
    </row>
    <row r="6" spans="1:3" ht="33" x14ac:dyDescent="0.3">
      <c r="A6" s="9" t="s">
        <v>258</v>
      </c>
      <c r="B6" s="11" t="s">
        <v>259</v>
      </c>
    </row>
    <row r="7" spans="1:3" ht="33" x14ac:dyDescent="0.3">
      <c r="A7" s="9" t="s">
        <v>253</v>
      </c>
      <c r="B7" s="11" t="s">
        <v>260</v>
      </c>
    </row>
    <row r="8" spans="1:3" ht="33" x14ac:dyDescent="0.3">
      <c r="A8" s="9" t="s">
        <v>261</v>
      </c>
      <c r="B8" s="11" t="s">
        <v>262</v>
      </c>
    </row>
  </sheetData>
  <hyperlinks>
    <hyperlink ref="C1" location="Índice!A1" display="volver índice" xr:uid="{00000000-0004-0000-0800-000000000000}"/>
  </hyperlink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m 0 2 X K c A S u W l A A A A 9 g A A A B I A H A B D b 2 5 m a W c v U G F j a 2 F n Z S 5 4 b W w g o h g A K K A U A A A A A A A A A A A A A A A A A A A A A A A A A A A A h Y 9 N D o I w G E S v Q r q n P 2 g i k o + y M O 4 k M S E x b p t a o R G K o c V y N x c e y S u I U d S d y 3 n z F j P 3 6 w 2 y o a m D i + q s b k 2 K G K Y o U E a 2 B 2 3 K F P X u G M Y o 4 7 A V 8 i R K F Y y y s c l g D y m q n D s n h H j v s Z / h t i t J R C k j + 3 x T y E o 1 A n 1 k / V 8 O t b F O G K k Q h 9 1 r D I 8 w m y 8 x W 8 S Y A p k g 5 N p 8 h W j c + 2 x / I K z 6 2 v W d 4 s q G 6 w L I F I G 8 P / A H U E s D B B Q A A g A I A H p t N 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6 b T Z c K I p H u A 4 A A A A R A A A A E w A c A E Z v c m 1 1 b G F z L 1 N l Y 3 R p b 2 4 x L m 0 g o h g A K K A U A A A A A A A A A A A A A A A A A A A A A A A A A A A A K 0 5 N L s n M z 1 M I h t C G 1 g B Q S w E C L Q A U A A I A C A B 6 b T Z c p w B K 5 a U A A A D 2 A A A A E g A A A A A A A A A A A A A A A A A A A A A A Q 2 9 u Z m l n L 1 B h Y 2 t h Z 2 U u e G 1 s U E s B A i 0 A F A A C A A g A e m 0 2 X A / K 6 a u k A A A A 6 Q A A A B M A A A A A A A A A A A A A A A A A 8 Q A A A F t D b 2 5 0 Z W 5 0 X 1 R 5 c G V z X S 5 4 b W x Q S w E C L Q A U A A I A C A B 6 b T Z 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2 a h 4 7 n X P N U O f H d a K W z r L Q g A A A A A C A A A A A A A D Z g A A w A A A A B A A A A C I F 7 K y b 3 e 8 a t v T C b e c v L B H A A A A A A S A A A C g A A A A E A A A A J 5 z v l t Z F X 5 3 h 2 e + 0 + l p p o B Q A A A A c 0 j r L f y t i Y 5 l 2 G Z N e X x o J F J D l B t i 5 P F 5 h 3 6 F h O U m 6 N 2 F U b G z D E J m Z j v Z 6 3 O 0 I 0 D z / L e Q T 5 M R L b f C R x 7 g w s K b 3 r i p Q q y X I U r D L 8 o 8 8 J C n 8 F A U A A A A Z y u x O v 4 j N H 8 a 9 3 3 Q 8 + O 3 P Z C + O Q A = < / D a t a M a s h u p > 
</file>

<file path=customXml/itemProps1.xml><?xml version="1.0" encoding="utf-8"?>
<ds:datastoreItem xmlns:ds="http://schemas.openxmlformats.org/officeDocument/2006/customXml" ds:itemID="{C6C9989F-22D7-4923-B69A-D14BF22E700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11</vt:i4>
      </vt:variant>
    </vt:vector>
  </HeadingPairs>
  <TitlesOfParts>
    <vt:vector size="46" baseType="lpstr">
      <vt:lpstr>Índice</vt:lpstr>
      <vt:lpstr>Tabla 1.2.1</vt:lpstr>
      <vt:lpstr>Tabla 1.2.2</vt:lpstr>
      <vt:lpstr>Tabla 1.2.3</vt:lpstr>
      <vt:lpstr>Tabla 1.2.4</vt:lpstr>
      <vt:lpstr>Tabla 1.2.5</vt:lpstr>
      <vt:lpstr>Tabla 1.2.6</vt:lpstr>
      <vt:lpstr>Tabla 1.2.7</vt:lpstr>
      <vt:lpstr>Tabla 1.2.8</vt:lpstr>
      <vt:lpstr>Tabla 1.2.9</vt:lpstr>
      <vt:lpstr>Tabla 1.2.10</vt:lpstr>
      <vt:lpstr>Tabla 1.2.11</vt:lpstr>
      <vt:lpstr>Tabla 1.2.12</vt:lpstr>
      <vt:lpstr>Tabla 1.2.13</vt:lpstr>
      <vt:lpstr>Tabla 1.2.14</vt:lpstr>
      <vt:lpstr>Tabla 1.2.15</vt:lpstr>
      <vt:lpstr>Tabla 1.2.16</vt:lpstr>
      <vt:lpstr>Tabla 1.2.17</vt:lpstr>
      <vt:lpstr>Tabla 1.2.18</vt:lpstr>
      <vt:lpstr>Tabla 1.2.19</vt:lpstr>
      <vt:lpstr>Tabla 1.2.20</vt:lpstr>
      <vt:lpstr>Tabla 1.2.21</vt:lpstr>
      <vt:lpstr>Tabla 1.2.22</vt:lpstr>
      <vt:lpstr>Tabla.1.2.23</vt:lpstr>
      <vt:lpstr>Figura 1.2.1</vt:lpstr>
      <vt:lpstr>Tabla 1.2.24</vt:lpstr>
      <vt:lpstr>Tabla 1.2.25</vt:lpstr>
      <vt:lpstr>Tabla 1.2.26</vt:lpstr>
      <vt:lpstr>Tabla 1.2.27</vt:lpstr>
      <vt:lpstr>Tabla 1.2.28</vt:lpstr>
      <vt:lpstr>Tabla 1.2.29</vt:lpstr>
      <vt:lpstr>Tabla 1.2.30</vt:lpstr>
      <vt:lpstr>Tabla 1.2.31</vt:lpstr>
      <vt:lpstr>Tabla 1.2.32</vt:lpstr>
      <vt:lpstr>Tabla 1.2.33</vt:lpstr>
      <vt:lpstr>'Tabla 1.2.20'!_Ref179549344</vt:lpstr>
      <vt:lpstr>'Tabla 1.2.32'!_Ref179807222</vt:lpstr>
      <vt:lpstr>'Tabla 1.2.21'!_Toc107485034</vt:lpstr>
      <vt:lpstr>'Tabla 1.2.22'!_Toc107485034</vt:lpstr>
      <vt:lpstr>'Tabla 1.2.33'!_Toc215571040</vt:lpstr>
      <vt:lpstr>'Tabla 1.2.1'!Área_de_impresión</vt:lpstr>
      <vt:lpstr>'Tabla 1.2.28'!Área_de_impresión</vt:lpstr>
      <vt:lpstr>'Tabla 1.2.29'!Área_de_impresión</vt:lpstr>
      <vt:lpstr>'Tabla 1.2.4'!Área_de_impresión</vt:lpstr>
      <vt:lpstr>'Tabla 1.2.6'!Área_de_impresión</vt:lpstr>
      <vt:lpstr>Figura_1.1.1._Tratamiento__hab.equivalentes__de_los_sistemas_de_depuración_en_funcionamiento._Año_2022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2026-02-04T15:57:08Z</dcterms:created>
  <dcterms:modified xsi:type="dcterms:W3CDTF">2026-02-04T15:57:20Z</dcterms:modified>
  <cp:category/>
  <cp:contentStatus/>
</cp:coreProperties>
</file>