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ds_irpf2017\2024\14. Guia Justificacion_2024_BORRADOR\ANEXOS GUÍA_BORRADOR\"/>
    </mc:Choice>
  </mc:AlternateContent>
  <bookViews>
    <workbookView xWindow="0" yWindow="0" windowWidth="28800" windowHeight="12450" firstSheet="3" activeTab="11"/>
  </bookViews>
  <sheets>
    <sheet name="Instrucciones" sheetId="1" r:id="rId1"/>
    <sheet name="GPersonal" sheetId="2" r:id="rId2"/>
    <sheet name="Certif.Personal" sheetId="3" r:id="rId3"/>
    <sheet name="GActividades" sheetId="4" r:id="rId4"/>
    <sheet name="GGenerales" sheetId="5" r:id="rId5"/>
    <sheet name="GInversión" sheetId="6" r:id="rId6"/>
    <sheet name="Calculadora topes salariales" sheetId="7" state="hidden" r:id="rId7"/>
    <sheet name="Calculadora límites presupuesto" sheetId="8" state="hidden" r:id="rId8"/>
    <sheet name="GActividades (IVA recup)" sheetId="9" r:id="rId9"/>
    <sheet name="GGenerales (IVA recup)" sheetId="10" r:id="rId10"/>
    <sheet name="GInversion (IVA recup)" sheetId="11" r:id="rId11"/>
    <sheet name="Cuadro Resumen" sheetId="12" r:id="rId12"/>
  </sheets>
  <calcPr calcId="162913"/>
</workbook>
</file>

<file path=xl/calcChain.xml><?xml version="1.0" encoding="utf-8"?>
<calcChain xmlns="http://schemas.openxmlformats.org/spreadsheetml/2006/main">
  <c r="B16" i="12" l="1"/>
  <c r="I7" i="10" l="1"/>
  <c r="I24" i="11" l="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K6" i="9" l="1"/>
  <c r="K5" i="9"/>
  <c r="K5" i="10"/>
  <c r="I6" i="10" l="1"/>
  <c r="L6" i="10" s="1"/>
  <c r="K6" i="10"/>
  <c r="I8" i="10"/>
  <c r="I5" i="10"/>
  <c r="L5" i="10" s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M6" i="10" l="1"/>
  <c r="K6" i="11" l="1"/>
  <c r="K5" i="11"/>
  <c r="L6" i="11" l="1"/>
  <c r="L5" i="11"/>
  <c r="M5" i="11" l="1"/>
  <c r="M6" i="11"/>
  <c r="I25" i="5" l="1"/>
  <c r="J25" i="5"/>
  <c r="K25" i="5"/>
  <c r="L25" i="5"/>
  <c r="H25" i="5"/>
  <c r="J6" i="3" l="1"/>
  <c r="J5" i="3"/>
  <c r="H25" i="2" l="1"/>
  <c r="I25" i="2"/>
  <c r="J25" i="2"/>
  <c r="K25" i="2"/>
  <c r="G25" i="2"/>
  <c r="I16" i="12" l="1"/>
  <c r="G16" i="12"/>
  <c r="F16" i="12"/>
  <c r="F12" i="12"/>
  <c r="Q25" i="11"/>
  <c r="P25" i="11"/>
  <c r="O25" i="11"/>
  <c r="N25" i="11"/>
  <c r="H16" i="12" s="1"/>
  <c r="H25" i="11"/>
  <c r="Q25" i="10"/>
  <c r="P25" i="10"/>
  <c r="O25" i="10"/>
  <c r="N25" i="10"/>
  <c r="H25" i="10"/>
  <c r="N27" i="9"/>
  <c r="N26" i="9"/>
  <c r="Q25" i="9"/>
  <c r="P25" i="9"/>
  <c r="O25" i="9"/>
  <c r="N25" i="9"/>
  <c r="H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L6" i="9" s="1"/>
  <c r="I5" i="9"/>
  <c r="I26" i="9" s="1"/>
  <c r="C21" i="8"/>
  <c r="E14" i="8"/>
  <c r="C13" i="8"/>
  <c r="N25" i="8" s="1"/>
  <c r="F12" i="8"/>
  <c r="D11" i="8"/>
  <c r="C20" i="8" s="1"/>
  <c r="F14" i="7"/>
  <c r="F13" i="7"/>
  <c r="F12" i="7"/>
  <c r="F11" i="7"/>
  <c r="F10" i="7"/>
  <c r="F9" i="7"/>
  <c r="F8" i="7"/>
  <c r="L25" i="6"/>
  <c r="K25" i="6"/>
  <c r="J25" i="6"/>
  <c r="I25" i="6"/>
  <c r="E16" i="12" s="1"/>
  <c r="H25" i="6"/>
  <c r="D16" i="12"/>
  <c r="I27" i="4"/>
  <c r="I26" i="4"/>
  <c r="L25" i="4"/>
  <c r="K25" i="4"/>
  <c r="J25" i="4"/>
  <c r="I25" i="4"/>
  <c r="C16" i="12" s="1"/>
  <c r="H25" i="4"/>
  <c r="D10" i="8" s="1"/>
  <c r="E10" i="8" s="1"/>
  <c r="F10" i="8" s="1"/>
  <c r="D9" i="8"/>
  <c r="F36" i="1"/>
  <c r="E36" i="1"/>
  <c r="E34" i="1"/>
  <c r="E33" i="1"/>
  <c r="E32" i="1"/>
  <c r="F31" i="1"/>
  <c r="E31" i="1"/>
  <c r="H21" i="1"/>
  <c r="H20" i="1"/>
  <c r="H19" i="1"/>
  <c r="H18" i="1"/>
  <c r="H17" i="1"/>
  <c r="H16" i="1"/>
  <c r="H15" i="1"/>
  <c r="G36" i="1" l="1"/>
  <c r="I27" i="9"/>
  <c r="F34" i="1"/>
  <c r="G34" i="1" s="1"/>
  <c r="H34" i="1" s="1"/>
  <c r="E43" i="1"/>
  <c r="F43" i="1" s="1"/>
  <c r="F32" i="1"/>
  <c r="G32" i="1" s="1"/>
  <c r="H32" i="1" s="1"/>
  <c r="E44" i="1"/>
  <c r="F44" i="1" s="1"/>
  <c r="D13" i="8"/>
  <c r="E9" i="8"/>
  <c r="J14" i="3"/>
  <c r="M6" i="9"/>
  <c r="G31" i="1"/>
  <c r="E35" i="1"/>
  <c r="N23" i="8"/>
  <c r="L5" i="9"/>
  <c r="M5" i="9" s="1"/>
  <c r="F33" i="1"/>
  <c r="E11" i="8"/>
  <c r="F11" i="8" s="1"/>
  <c r="M25" i="9" l="1"/>
  <c r="F35" i="1"/>
  <c r="J15" i="3"/>
  <c r="E41" i="1"/>
  <c r="F41" i="1" s="1"/>
  <c r="D22" i="8"/>
  <c r="D21" i="8"/>
  <c r="D20" i="8"/>
  <c r="D19" i="8"/>
  <c r="E42" i="1"/>
  <c r="F42" i="1" s="1"/>
  <c r="G33" i="1"/>
  <c r="H33" i="1" s="1"/>
  <c r="E13" i="8"/>
  <c r="F9" i="8"/>
  <c r="H31" i="1"/>
  <c r="G35" i="1" l="1"/>
  <c r="M5" i="10"/>
  <c r="K25" i="10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0"/>
            <color rgb="FF000000"/>
            <rFont val="Arial"/>
            <family val="2"/>
            <scheme val="minor"/>
          </rPr>
          <t>======
ID#AAAA5iNiC_k
    (2023-09-19 17:37:49)
esto entiendo que se podría quitar porque está en la primera página
	-Mercedes Mendaza Berlanga</t>
        </r>
      </text>
    </comment>
    <comment ref="I19" authorId="0" shapeId="0">
      <text>
        <r>
          <rPr>
            <sz val="10"/>
            <color rgb="FF000000"/>
            <rFont val="Arial"/>
            <family val="2"/>
            <scheme val="minor"/>
          </rPr>
          <t>======
ID#AAAA5iNiC_U
    (2023-09-19 17:37:49)
Esto aquí o en el cuadro resumen?
	-Mercedes Mendaza Berlanga</t>
        </r>
      </text>
    </comment>
    <comment ref="C22" authorId="0" shapeId="0">
      <text>
        <r>
          <rPr>
            <sz val="10"/>
            <color rgb="FF000000"/>
            <rFont val="Arial"/>
            <family val="2"/>
            <scheme val="minor"/>
          </rPr>
          <t>======
ID#AAAA5iNiC_A
    (2023-09-19 17:37:49)
INCLUIR AQUI LA SUMA DE TODOS LOS GASTOS DE DIFUSIÓN AUTOMÁTICAMENTE
	-Mercedes Mendaza Berlanga</t>
        </r>
      </text>
    </comment>
    <comment ref="N23" authorId="0" shapeId="0">
      <text>
        <r>
          <rPr>
            <sz val="10"/>
            <color rgb="FF000000"/>
            <rFont val="Arial"/>
            <family val="2"/>
            <scheme val="minor"/>
          </rPr>
          <t>======
ID#AAAA5iNiC_M
    (2023-09-19 17:37:49)
Este cálculo es para los gastos de difusión?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LAwbOqLM5Wva0VVa+sqcly9lmNQ=="/>
    </ext>
  </extLst>
</comments>
</file>

<file path=xl/sharedStrings.xml><?xml version="1.0" encoding="utf-8"?>
<sst xmlns="http://schemas.openxmlformats.org/spreadsheetml/2006/main" count="560" uniqueCount="273">
  <si>
    <t>Anexo III. Declaración de relación de gastos</t>
  </si>
  <si>
    <t>Instrucciones</t>
  </si>
  <si>
    <r>
      <rPr>
        <sz val="10"/>
        <color rgb="FF000000"/>
        <rFont val="Arial"/>
        <family val="2"/>
      </rPr>
      <t xml:space="preserve">Se debe entregar </t>
    </r>
    <r>
      <rPr>
        <b/>
        <sz val="10"/>
        <color rgb="FF000000"/>
        <rFont val="Arial"/>
        <family val="2"/>
      </rPr>
      <t>un único Anexo III por programa subvencionado</t>
    </r>
    <r>
      <rPr>
        <sz val="10"/>
        <color rgb="FF000000"/>
        <rFont val="Arial"/>
        <family val="2"/>
      </rPr>
      <t xml:space="preserve">. No se pueden mezclar los datos de varios programas de IRPF en un mismo libro Excel, aunque sean de la misma entidad.           </t>
    </r>
    <r>
      <rPr>
        <b/>
        <sz val="10"/>
        <color rgb="FF000000"/>
        <rFont val="Arial"/>
        <family val="2"/>
      </rPr>
      <t xml:space="preserve">                                                                     
Según el tipo de programa (de Inversión o gastos corrientes) y en fun</t>
    </r>
    <r>
      <rPr>
        <sz val="10"/>
        <color rgb="FF000000"/>
        <rFont val="Arial"/>
        <family val="2"/>
      </rPr>
      <t>ción de si se puede compensar el IVA, se rellenarán unas hojas u otras. Por ejemplo, en el caso de que el programa sea de inversión y la entidad pueda recuperar o compensar el IVA, tendrá que rellenar las páginas "Certificado de Personal", "Gastos de Inversión (IVA recuperable)" y "Cuadro Resumen". En la hoja "Cuadro Resumen" deberá especifica</t>
    </r>
    <r>
      <rPr>
        <b/>
        <sz val="10"/>
        <color rgb="FF000000"/>
        <rFont val="Arial"/>
        <family val="2"/>
      </rPr>
      <t xml:space="preserve">r qué porcentaje de IVA puede recuperar.  
Solo hay que rellenar las celdas con fondo de color azul y bordes gruesos negros. El resto de celdas tienen valor fijo o calculado.       
Las celdas con fondo en color rojo claro, con el texto en </t>
    </r>
    <r>
      <rPr>
        <b/>
        <i/>
        <sz val="10"/>
        <color rgb="FF000000"/>
        <rFont val="Arial"/>
        <family val="2"/>
      </rPr>
      <t>cursiva</t>
    </r>
    <r>
      <rPr>
        <b/>
        <sz val="10"/>
        <color rgb="FF000000"/>
        <rFont val="Arial"/>
        <family val="2"/>
      </rPr>
      <t xml:space="preserve"> y </t>
    </r>
    <r>
      <rPr>
        <b/>
        <u/>
        <sz val="10"/>
        <color rgb="FF000000"/>
        <rFont val="Arial"/>
        <family val="2"/>
      </rPr>
      <t>subrayado</t>
    </r>
    <r>
      <rPr>
        <b/>
        <sz val="10"/>
        <color rgb="FF000000"/>
        <rFont val="Arial"/>
        <family val="2"/>
      </rPr>
      <t xml:space="preserve"> presentan algún tipo de error.                        </t>
    </r>
    <r>
      <rPr>
        <sz val="10"/>
        <color rgb="FF000000"/>
        <rFont val="Arial"/>
        <family val="2"/>
      </rPr>
      <t xml:space="preserve">                                               
Es importante que, una vez c</t>
    </r>
    <r>
      <rPr>
        <b/>
        <sz val="10"/>
        <color rgb="FF000000"/>
        <rFont val="Arial"/>
        <family val="2"/>
      </rPr>
      <t>ompletado el documento, se guarde y exporte todo el libro en PDF para que a la hora</t>
    </r>
    <r>
      <rPr>
        <sz val="10"/>
        <color rgb="FF000000"/>
        <rFont val="Arial"/>
        <family val="2"/>
      </rPr>
      <t xml:space="preserve"> de incluir la firma en la última hoja "Cuadro Resumen", se firme y declare responsablemente el contenido de todas las hojas del libro Excel.</t>
    </r>
  </si>
  <si>
    <t>La calculadora de topes salariales es una herramienta que se cede a las entidades para que estas puedan hacer una comprobación previa de los datos aportados. En ningún caso se firma ni certifica.</t>
  </si>
  <si>
    <t>Calculadora de topes salariales</t>
  </si>
  <si>
    <t>Grupo de cotización</t>
  </si>
  <si>
    <t>Horas anuales teóricas</t>
  </si>
  <si>
    <t>Tope</t>
  </si>
  <si>
    <t>Horas anuales trabajadas</t>
  </si>
  <si>
    <t>Tope ajustado horario trabajado</t>
  </si>
  <si>
    <t>6 y 7</t>
  </si>
  <si>
    <t>La calculadora de desviaciones y límites de presupuesto es una herramienta que se cede a las entidades para que estas puedan hacer una comprobación previa de los datos aportados. En ningún caso se firma ni certifica.</t>
  </si>
  <si>
    <t xml:space="preserve">Desviaciones presupuesto </t>
  </si>
  <si>
    <t>Concepto</t>
  </si>
  <si>
    <t>Presupuestado</t>
  </si>
  <si>
    <t>Ejecutado</t>
  </si>
  <si>
    <t>Desviación</t>
  </si>
  <si>
    <t>Porcentaje de desviación</t>
  </si>
  <si>
    <t>Gastos de personal</t>
  </si>
  <si>
    <t xml:space="preserve">Gastos de actividades </t>
  </si>
  <si>
    <t>Gastos generales</t>
  </si>
  <si>
    <t>Gastos de inversión</t>
  </si>
  <si>
    <t>Total</t>
  </si>
  <si>
    <t>Aportación de la entidad</t>
  </si>
  <si>
    <t>Límites</t>
  </si>
  <si>
    <t>Porcentaje</t>
  </si>
  <si>
    <t>10% retribuciones personal de coordinación y administración</t>
  </si>
  <si>
    <t>La celda de color amarillo toma su valor del cuadro de "Desviaciones presupuesto"</t>
  </si>
  <si>
    <t>10% gastos generales</t>
  </si>
  <si>
    <t>5% Dietas,  gastos de viaje y seguros de accidentes</t>
  </si>
  <si>
    <t>5% gastos de difusión</t>
  </si>
  <si>
    <t xml:space="preserve">Observaciones: </t>
  </si>
  <si>
    <t>Gastos de Personal</t>
  </si>
  <si>
    <t>Nº de orden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</si>
  <si>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Anotación por mes y trabajador/a de la nómina y la Seguridad Social. </t>
    </r>
  </si>
  <si>
    <t>Nombre y apellidos del trabajador/a</t>
  </si>
  <si>
    <r>
      <rPr>
        <b/>
        <sz val="11"/>
        <color theme="1"/>
        <rFont val="Open Sans"/>
      </rPr>
      <t xml:space="preserve">Cantidad bonificada
</t>
    </r>
    <r>
      <rPr>
        <sz val="11"/>
        <color theme="1"/>
        <rFont val="Open Sans"/>
      </rPr>
      <t xml:space="preserve">En caso de que las nóminas tengan algún tipo de bonificación, indicar en esta casilla el importe. </t>
    </r>
  </si>
  <si>
    <r>
      <rPr>
        <b/>
        <sz val="11"/>
        <color theme="1"/>
        <rFont val="Open Sans"/>
      </rPr>
      <t xml:space="preserve">Fecha del documento de gasto. 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</si>
  <si>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>Importe total del documento de gasto</t>
  </si>
  <si>
    <t>El valor de la suma de estas 4 columnas tiene que ser igual o inferior al valor del "Importe total del documento de gasto".</t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</si>
  <si>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</si>
  <si>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subvención del Gobierno de Aragón</t>
  </si>
  <si>
    <t>Importe imputado a la aportación de la entidad</t>
  </si>
  <si>
    <t xml:space="preserve">Importe imputado de otras subvenciones o ayudas públicas y privadas destinadas al programa </t>
  </si>
  <si>
    <t>Importe total del documento de gasto imputado a otros programas o proyectos (Incluídos los de IRPF)</t>
  </si>
  <si>
    <t>P1</t>
  </si>
  <si>
    <t>Nómina (mes)</t>
  </si>
  <si>
    <t xml:space="preserve">Seguridad Social </t>
  </si>
  <si>
    <t>P2</t>
  </si>
  <si>
    <t>Nómina</t>
  </si>
  <si>
    <t>P3</t>
  </si>
  <si>
    <t>P4</t>
  </si>
  <si>
    <t>P5</t>
  </si>
  <si>
    <t>P6</t>
  </si>
  <si>
    <t>P7</t>
  </si>
  <si>
    <t>P8</t>
  </si>
  <si>
    <t xml:space="preserve"> </t>
  </si>
  <si>
    <t>P9</t>
  </si>
  <si>
    <t>P10</t>
  </si>
  <si>
    <t xml:space="preserve">Certificado de Personal </t>
  </si>
  <si>
    <t>Nº Seguridad Social</t>
  </si>
  <si>
    <t>Puesto de trabajo</t>
  </si>
  <si>
    <r>
      <rPr>
        <b/>
        <sz val="11"/>
        <color theme="1"/>
        <rFont val="Open Sans"/>
      </rPr>
      <t xml:space="preserve">Grupo de cotización
</t>
    </r>
    <r>
      <rPr>
        <sz val="11"/>
        <color theme="1"/>
        <rFont val="Open Sans"/>
      </rPr>
      <t xml:space="preserve"> </t>
    </r>
  </si>
  <si>
    <r>
      <rPr>
        <b/>
        <sz val="11"/>
        <color theme="1"/>
        <rFont val="Open Sans"/>
      </rPr>
      <t xml:space="preserve">Horas anuales
</t>
    </r>
    <r>
      <rPr>
        <sz val="11"/>
        <color theme="1"/>
        <rFont val="Open Sans"/>
      </rPr>
      <t>(Las horas según contrato de trabajo, no las imputadas al programa). 
* Se necesitan las horas anuales del contrato para compararlo con el modelo 190 que es anual.</t>
    </r>
  </si>
  <si>
    <r>
      <rPr>
        <b/>
        <sz val="11"/>
        <color theme="1"/>
        <rFont val="Open Sans"/>
      </rPr>
      <t xml:space="preserve">Percepciones íntegras anuales de cada trabajador/a (Modelo 190)
</t>
    </r>
    <r>
      <rPr>
        <sz val="11"/>
        <color theme="1"/>
        <rFont val="Open Sans"/>
      </rPr>
      <t xml:space="preserve">Señalar las percepciones íntegras anuales de cada trabajador / trabajadora que figuran en el Modelo 190 de Retenciones e ingresos a cuenta de Hacienda. </t>
    </r>
  </si>
  <si>
    <r>
      <rPr>
        <b/>
        <sz val="11"/>
        <color theme="1"/>
        <rFont val="Open Sans"/>
      </rPr>
      <t xml:space="preserve">Total de retribuciones del personal 
</t>
    </r>
    <r>
      <rPr>
        <sz val="11"/>
        <color theme="1"/>
        <rFont val="Open Sans"/>
      </rPr>
      <t xml:space="preserve">Aquí se indica el total de retribuciones de cada trabajador de la columna "Importe imputado a la subvención del Gobierno de Aragón" de la hoja "Gastos de personal" de este anexo. </t>
    </r>
  </si>
  <si>
    <r>
      <rPr>
        <b/>
        <sz val="11"/>
        <color theme="1"/>
        <rFont val="Open Sans"/>
      </rPr>
      <t xml:space="preserve">Porcentaje de tiempo dedicado a funciones de coordinación y administración 
</t>
    </r>
    <r>
      <rPr>
        <sz val="11"/>
        <color theme="1"/>
        <rFont val="Open Sans"/>
      </rPr>
      <t>Indicar, del tiempo dedicado al programa, el porcentaje dedicado a funciones de coordinación y administración.</t>
    </r>
  </si>
  <si>
    <t xml:space="preserve">Gastos de personal dedicados a funciones de coordinación y administración 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</si>
  <si>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 En este caso se ha superado el 10% del porcentaje.</t>
    </r>
  </si>
  <si>
    <t xml:space="preserve">Total de gastos de personal dedicados a funciones de coordinación y administración </t>
  </si>
  <si>
    <r>
      <rPr>
        <b/>
        <sz val="10"/>
        <color theme="1"/>
        <rFont val="Open Sans"/>
      </rPr>
      <t xml:space="preserve">Porcentaje dedicado a funciones de coordinación y administración de la subvención concedida  
</t>
    </r>
    <r>
      <rPr>
        <sz val="10"/>
        <color theme="1"/>
        <rFont val="Open Sans"/>
      </rPr>
      <t>Este porcentaje no puede ser superior al 10%</t>
    </r>
  </si>
  <si>
    <t>Gastos de Actividades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</si>
  <si>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
programa subvencionado, tanto los incurridos en el desarrollo de la actividad, como en el
mantenimiento del local donde esta se realiza.</t>
    </r>
  </si>
  <si>
    <t xml:space="preserve">Denominación del acreedor/a </t>
  </si>
  <si>
    <t>Nº de factura</t>
  </si>
  <si>
    <t>Descripción del gasto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</si>
  <si>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</si>
  <si>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</si>
  <si>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a la aportación entidad</t>
  </si>
  <si>
    <t xml:space="preserve">Importe imputado de Otras Subvenciones o ayudas públicas y privadas destinadas al programa 
</t>
  </si>
  <si>
    <t>A1</t>
  </si>
  <si>
    <t>Dietas gastos de viaje y seguros de accidente</t>
  </si>
  <si>
    <t>A2</t>
  </si>
  <si>
    <t>Gastos de difusión</t>
  </si>
  <si>
    <t>A3</t>
  </si>
  <si>
    <t>Gastos del local</t>
  </si>
  <si>
    <t>A4</t>
  </si>
  <si>
    <t>Atención directa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</si>
  <si>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</si>
  <si>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</si>
  <si>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</si>
  <si>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</si>
  <si>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</si>
  <si>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</si>
  <si>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</si>
  <si>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</si>
  <si>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</si>
  <si>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</si>
  <si>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</si>
  <si>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</si>
  <si>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</si>
  <si>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</si>
  <si>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</si>
  <si>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</si>
  <si>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Total gastos de actividades</t>
  </si>
  <si>
    <t>Total gastos de Dietas, gastos de viaje y seguros de accidente</t>
  </si>
  <si>
    <t>Total gastos de difusión</t>
  </si>
  <si>
    <t xml:space="preserve">Gastos Generales 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</si>
  <si>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</si>
  <si>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</si>
  <si>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 xml:space="preserve">Importe imputado de Otras Subvenciones o ayudas públicas y privadas destinadas al programa 
</t>
  </si>
  <si>
    <r>
      <rPr>
        <b/>
        <sz val="11"/>
        <color theme="1"/>
        <rFont val="Open Sans"/>
      </rPr>
      <t xml:space="preserve">Importe total del documento de gasto imputado a otros programas o proyectos </t>
    </r>
    <r>
      <rPr>
        <b/>
        <sz val="11"/>
        <color theme="1"/>
        <rFont val="Open Sans"/>
      </rPr>
      <t>(Incluídos los de IRPF)</t>
    </r>
  </si>
  <si>
    <t>G1</t>
  </si>
  <si>
    <t xml:space="preserve">Gastos externos </t>
  </si>
  <si>
    <t>G2</t>
  </si>
  <si>
    <t>Gastos de gestión y coordinación general de los programas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</si>
  <si>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</si>
  <si>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</si>
  <si>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</si>
  <si>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</si>
  <si>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</si>
  <si>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</si>
  <si>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</si>
  <si>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</si>
  <si>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</si>
  <si>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</si>
  <si>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</si>
  <si>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</si>
  <si>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</si>
  <si>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</si>
  <si>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</si>
  <si>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</si>
  <si>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</si>
  <si>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</si>
  <si>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Total gastos generales</t>
  </si>
  <si>
    <t>Gastos de Inversión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</si>
  <si>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</si>
  <si>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t>Denominación del acreedor/a</t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</si>
  <si>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</t>
    </r>
    <r>
      <rPr>
        <b/>
        <sz val="11"/>
        <color theme="1"/>
        <rFont val="Open Sans"/>
      </rPr>
      <t>.</t>
    </r>
  </si>
  <si>
    <t xml:space="preserve">Fecha del documento de pago
</t>
  </si>
  <si>
    <t>Importe imputado a la subvención del Gobierno de Aragón.</t>
  </si>
  <si>
    <r>
      <rPr>
        <b/>
        <sz val="11"/>
        <color theme="1"/>
        <rFont val="Open Sans"/>
      </rPr>
      <t>Importe imputado de otras Subvenciones o ayudas públicas y privadas destinadas al programa.</t>
    </r>
    <r>
      <rPr>
        <b/>
        <sz val="11"/>
        <color theme="1"/>
        <rFont val="Open Sans"/>
      </rPr>
      <t xml:space="preserve">
</t>
    </r>
  </si>
  <si>
    <t>Importe total del documento de gasto imputado a otros programas o proyectos (incluídos los de IRPF)</t>
  </si>
  <si>
    <t>I1</t>
  </si>
  <si>
    <t>Gasto de Equipamiento</t>
  </si>
  <si>
    <t>I2</t>
  </si>
  <si>
    <t>Gasto de Obra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</si>
  <si>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</si>
  <si>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</si>
  <si>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</si>
  <si>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</si>
  <si>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</si>
  <si>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</si>
  <si>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</si>
  <si>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</si>
  <si>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</si>
  <si>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</si>
  <si>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</si>
  <si>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</si>
  <si>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</si>
  <si>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</si>
  <si>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</si>
  <si>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</si>
  <si>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</si>
  <si>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</si>
  <si>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Total gastos de inversión</t>
  </si>
  <si>
    <t>La calculadora es una herramienta que se cede a las entidades para que estas puedan hacer una comprobación previa de los datos aportados. En ningún caso se firma ni certifica.</t>
  </si>
  <si>
    <t>CALCULADORA DE TOPES SALARIALES</t>
  </si>
  <si>
    <t>GRUPO COTIZACIÓN</t>
  </si>
  <si>
    <t>HORAS ANUALES TEÓRICAS</t>
  </si>
  <si>
    <t>TOPE</t>
  </si>
  <si>
    <t>HORAS ANUALES TRABAJADAS</t>
  </si>
  <si>
    <t>TOPE AJUSTADO HORARIO TRABAJADO</t>
  </si>
  <si>
    <t>DESVIACIONES PRESUPUESTO</t>
  </si>
  <si>
    <t>CONCEPTO</t>
  </si>
  <si>
    <t>PRESUPUESTADO</t>
  </si>
  <si>
    <t>EJECUTADO</t>
  </si>
  <si>
    <t>DESVIACIÓN</t>
  </si>
  <si>
    <t>%</t>
  </si>
  <si>
    <r>
      <rPr>
        <sz val="11"/>
        <color theme="1"/>
        <rFont val="Open Sans"/>
      </rPr>
      <t xml:space="preserve">Las celdas con fondo en color rojo claro, con el texto en </t>
    </r>
    <r>
      <rPr>
        <i/>
        <u/>
        <sz val="11"/>
        <color theme="1"/>
        <rFont val="Open Sans"/>
      </rPr>
      <t>cursiva y subrayado</t>
    </r>
    <r>
      <rPr>
        <sz val="11"/>
        <color theme="1"/>
        <rFont val="Open Sans"/>
      </rPr>
      <t xml:space="preserve"> presentan algún tipo de error.</t>
    </r>
  </si>
  <si>
    <t>SOLO HAY QUE RELLENAR LAS CELDAS DE COLOR AZUL. EL RESTO DE CELDAS TIENEN VALOR FIJO O CALCULADO</t>
  </si>
  <si>
    <t>GASTOS DE INVERSIÓN</t>
  </si>
  <si>
    <t>Aportación entidad</t>
  </si>
  <si>
    <t>LÍMITES</t>
  </si>
  <si>
    <t>COORDINACIÓN TRABAJADOR / TRABAJADORA 1</t>
  </si>
  <si>
    <t>Porcentaje gastos generales / presupuestado</t>
  </si>
  <si>
    <t>integrar limites con resto de hojas?</t>
  </si>
  <si>
    <t xml:space="preserve">Suma total del importe imputado a la aportación de la entidad (del empleado). </t>
  </si>
  <si>
    <t>que se vea bien si te estas pasando.</t>
  </si>
  <si>
    <t>CUMPLE (MENOS DEL 10%)</t>
  </si>
  <si>
    <t>LAS CELDAS DE COLOR AMARILLO TOMAN SUS VALORES DEL CUADRO DE "DESVIACIONES PRESUPUESTO"</t>
  </si>
  <si>
    <t xml:space="preserve">OBSERVACIONES: </t>
  </si>
  <si>
    <t>COORDINACIÓN TRABAJADOR / TRABAJADORA 2</t>
  </si>
  <si>
    <t>CUMPLE TOPES</t>
  </si>
  <si>
    <t>Suma nómina (sin ss) salario neto</t>
  </si>
  <si>
    <t>Gastos de Actividades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</si>
  <si>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>Gastos derivados directamente de la realización del programa subvencionado, tanto los incurridos en el desarrollo de la actividad, como en el
mantenimiento del local donde esta se realiza.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</si>
  <si>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</si>
  <si>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</si>
  <si>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IVA aplicado al gasto.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</si>
  <si>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del gasto sin IVA. </t>
    </r>
    <r>
      <rPr>
        <b/>
        <sz val="11"/>
        <color theme="1"/>
        <rFont val="Open Sans"/>
      </rPr>
      <t xml:space="preserve">
</t>
    </r>
  </si>
  <si>
    <r>
      <rPr>
        <b/>
        <sz val="11"/>
        <color theme="1"/>
        <rFont val="Open Sans"/>
      </rPr>
      <t xml:space="preserve">IVA subvencionable del documento de gasto
</t>
    </r>
    <r>
      <rPr>
        <sz val="11"/>
        <color theme="1"/>
        <rFont val="Open Sans"/>
      </rPr>
      <t xml:space="preserve">Monto del IVA que no se puede compensar/recuperar y que por lo tanto entra en la subvención. 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</si>
  <si>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 xml:space="preserve">Base imponible + IVA que no se puede recuperar. 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</si>
  <si>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</si>
  <si>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Generales (IVA recuperable)</t>
  </si>
  <si>
    <r>
      <rPr>
        <b/>
        <sz val="11"/>
        <color theme="1"/>
        <rFont val="Open Sans"/>
      </rPr>
      <t xml:space="preserve">Concepto de gasto
</t>
    </r>
    <r>
      <rPr>
        <sz val="11"/>
        <color theme="1"/>
        <rFont val="Open Sans"/>
      </rPr>
      <t xml:space="preserve">Gastos que no pueden vincularse directamente con el programa, pero que son necesarios para la realización del mismo:
Por ejemplo: los gastos externos de asesoría jurídica y financiera, gastos notariales y registrales, gastos periciales, o gestión laboral, fiscal o administrativa de los trabajadores imputados a los mismos. 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</si>
  <si>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</si>
  <si>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r>
      <rPr>
        <b/>
        <sz val="11"/>
        <color theme="1"/>
        <rFont val="Open Sans"/>
      </rPr>
      <t>Base impositiva</t>
    </r>
    <r>
      <rPr>
        <sz val="11"/>
        <color theme="1"/>
        <rFont val="Open Sans"/>
      </rPr>
      <t xml:space="preserve">
</t>
    </r>
    <r>
      <rPr>
        <sz val="11"/>
        <color theme="1"/>
        <rFont val="Open Sans"/>
      </rPr>
      <t>Porcentaje de IVA aplicado al gasto</t>
    </r>
  </si>
  <si>
    <r>
      <rPr>
        <b/>
        <sz val="11"/>
        <color theme="1"/>
        <rFont val="Open Sans"/>
      </rPr>
      <t xml:space="preserve">Base imponible 
</t>
    </r>
    <r>
      <rPr>
        <sz val="11"/>
        <color theme="1"/>
        <rFont val="Open Sans"/>
      </rPr>
      <t xml:space="preserve">Importe total del documento de gasto sin IVA </t>
    </r>
    <r>
      <rPr>
        <b/>
        <sz val="11"/>
        <color theme="1"/>
        <rFont val="Open Sans"/>
      </rPr>
      <t xml:space="preserve">
</t>
    </r>
    <r>
      <rPr>
        <b/>
        <sz val="11"/>
        <color theme="1"/>
        <rFont val="Open Sans"/>
      </rPr>
      <t xml:space="preserve">
</t>
    </r>
  </si>
  <si>
    <t>IVA subvencionable del documento de gasto</t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</si>
  <si>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</si>
  <si>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</si>
  <si>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Gastos externos</t>
  </si>
  <si>
    <t>Gastos de Inversión (IVA recuperable)</t>
  </si>
  <si>
    <r>
      <rPr>
        <b/>
        <sz val="11"/>
        <color theme="1"/>
        <rFont val="Open Sans"/>
      </rPr>
      <t xml:space="preserve">Concepto  de gasto
</t>
    </r>
    <r>
      <rPr>
        <sz val="11"/>
        <color theme="1"/>
        <rFont val="Open Sans"/>
      </rPr>
      <t>Gatos de obras, equipamiento e informe de auditoría.</t>
    </r>
  </si>
  <si>
    <r>
      <rPr>
        <b/>
        <sz val="11"/>
        <color theme="1"/>
        <rFont val="Open Sans"/>
      </rPr>
      <t xml:space="preserve">Fecha del documento de gasto
</t>
    </r>
    <r>
      <rPr>
        <sz val="11"/>
        <color theme="1"/>
        <rFont val="Open Sans"/>
      </rPr>
      <t>Los gastos no pueden ser posteriores al 31 de diciembre del año de la convocatoria, con excepciones (ver guía de justificación).</t>
    </r>
  </si>
  <si>
    <t xml:space="preserve">Porcentaje de IVA subvencionable
</t>
  </si>
  <si>
    <r>
      <rPr>
        <b/>
        <sz val="11"/>
        <color theme="1"/>
        <rFont val="Open Sans"/>
      </rPr>
      <t xml:space="preserve">Base impositiva
</t>
    </r>
    <r>
      <rPr>
        <sz val="11"/>
        <color theme="1"/>
        <rFont val="Open Sans"/>
      </rPr>
      <t xml:space="preserve">
Porcentaje de IVA aplicado al gasto.</t>
    </r>
  </si>
  <si>
    <r>
      <rPr>
        <b/>
        <sz val="11"/>
        <color theme="1"/>
        <rFont val="Open Sans"/>
      </rPr>
      <t xml:space="preserve">Base imponible </t>
    </r>
    <r>
      <rPr>
        <sz val="11"/>
        <color theme="1"/>
        <rFont val="Open Sans"/>
      </rPr>
      <t xml:space="preserve">
Importe total del documento de gasto sin IVA. 
</t>
    </r>
  </si>
  <si>
    <r>
      <rPr>
        <b/>
        <sz val="11"/>
        <color theme="1"/>
        <rFont val="Open Sans"/>
      </rPr>
      <t xml:space="preserve">Importe total subvencionable del documento de gasto
</t>
    </r>
    <r>
      <rPr>
        <sz val="11"/>
        <color theme="1"/>
        <rFont val="Open Sans"/>
      </rPr>
      <t>(Base imponible + IVA no recuperable.)</t>
    </r>
  </si>
  <si>
    <r>
      <rPr>
        <b/>
        <sz val="11"/>
        <color theme="1"/>
        <rFont val="Open Sans"/>
      </rPr>
      <t xml:space="preserve">Fecha del documento de pago
</t>
    </r>
    <r>
      <rPr>
        <sz val="11"/>
        <color theme="1"/>
        <rFont val="Open Sans"/>
      </rPr>
      <t>Los pagos no pueden ser posteriores al 28 de febrero del año posterior a la convocatoria, con excepciones (ver guía de justificación).</t>
    </r>
  </si>
  <si>
    <t>Importe imputado de otras Subvenciones o ayudas públicas y privadas destinadas al programa</t>
  </si>
  <si>
    <r>
      <rPr>
        <sz val="11"/>
        <color theme="1"/>
        <rFont val="Open Sans"/>
      </rPr>
      <t xml:space="preserve">En relación a la subvención concedida por el Gobierno de Aragón para programas de interés social con cargo a la asignación tributaria del Impuesto sobre la Renta de las Personas Físicas, para el año 2021, en referencia al programa con número de expediente indicado, en esta pestaña se </t>
    </r>
    <r>
      <rPr>
        <b/>
        <sz val="11"/>
        <color theme="1"/>
        <rFont val="Open Sans"/>
      </rPr>
      <t>declara responsablemente</t>
    </r>
    <r>
      <rPr>
        <sz val="11"/>
        <color theme="1"/>
        <rFont val="Open Sans"/>
      </rPr>
      <t xml:space="preserve"> la veracidad de los datos incluidos en todas las hojas del documento. 
</t>
    </r>
  </si>
  <si>
    <t>D./Dª con DNI:</t>
  </si>
  <si>
    <t>1666666A</t>
  </si>
  <si>
    <t>Representante legal de la entidad:</t>
  </si>
  <si>
    <t>Expediente:</t>
  </si>
  <si>
    <t>Denominación programa:</t>
  </si>
  <si>
    <t>Resumen de los gastos presupuestados</t>
  </si>
  <si>
    <t>Gastos de actividades</t>
  </si>
  <si>
    <t>Total de gastos presupuestados</t>
  </si>
  <si>
    <t>Resumen de los gastos ejecutados</t>
  </si>
  <si>
    <t>Gastos de actividades (IVA Recuperable)</t>
  </si>
  <si>
    <t>Gastos generales (IVA Recuperable)</t>
  </si>
  <si>
    <t>Gastos de inversión (IVA Recuperable)</t>
  </si>
  <si>
    <t>Total de gastos ejecutados</t>
  </si>
  <si>
    <t>¿Tiene la entidad posibilidad de recuperar el IVA?</t>
  </si>
  <si>
    <t xml:space="preserve">Porcentaje de IVA que se puede recuperar
</t>
  </si>
  <si>
    <t>No</t>
  </si>
  <si>
    <r>
      <rPr>
        <b/>
        <sz val="11"/>
        <color theme="1"/>
        <rFont val="Calibri"/>
        <family val="2"/>
      </rPr>
      <t xml:space="preserve">En los programas de inversión: </t>
    </r>
    <r>
      <rPr>
        <sz val="11"/>
        <color theme="1"/>
        <rFont val="Calibri"/>
        <family val="2"/>
      </rPr>
      <t>La persona representante de la entidad certifica la recepción de lo adquirido, su conformidad y la inclusión de los bienes adquiridos en el inventario de la entidad.</t>
    </r>
  </si>
  <si>
    <t>Firmado electrónicamente por el representante legal de la entidad</t>
  </si>
  <si>
    <r>
      <rPr>
        <sz val="11"/>
        <color theme="1"/>
        <rFont val="Open Sans"/>
      </rPr>
      <t xml:space="preserve">El órgano responsable del tratamiento de los datos de carácter personal requeridos en esta solicitud es la Secretaría General Técnica del Departamento de Bienestar Social y Familia. Dichos datos serán tratados con el fin exclusivo de gestionar y tramitar las solicitudes de subvenciones de programas interés social con cargo a asignación tributaria IRPF. La licitud del tratamiento de sus datos es el interés público o ejercicio de poderes públicos.
No se comunicarán datos a terceros, salvo en los casos previstos en las leyes. Podrá ejercer sus derechos de acceso, rectificación, supresión y portabilidad de los datos o de limitación y oposición a su tratamiento, así como a no ser objeto de decisiones individualizadas automatizadas a través de la sede electrónica de la Administración de la Comunidad Autónoma de Aragón (https://www.aragon.es/tramites), con los modelos normalizados disponibles. Podrá obtener información adicional en el Registro de Actividades de Tratamiento del Gobierno de Aragón: “Subvenciones programas interés social con cargo a asignación tributaria IRPF”, en el siguiente enlace: https://protecciondatos.aragon.es/registro-actividades/514.  </t>
    </r>
    <r>
      <rPr>
        <b/>
        <sz val="11"/>
        <color theme="1"/>
        <rFont val="Open Sans"/>
      </rPr>
      <t xml:space="preserve">                                                                                               </t>
    </r>
  </si>
  <si>
    <t>Apellido1 Apellido2, Nombre</t>
  </si>
  <si>
    <t>Responasble del proyecto</t>
  </si>
  <si>
    <t>apell1 apell2 nombre</t>
  </si>
  <si>
    <t xml:space="preserve">Apoyo administrativo </t>
  </si>
  <si>
    <r>
      <t xml:space="preserve">Concepto de gasto
</t>
    </r>
    <r>
      <rPr>
        <sz val="11"/>
        <rFont val="Open Sans"/>
      </rPr>
      <t>Gastos que no pueden vincularse directamente con el programa, pero que son necesarios para la realización del mismo.</t>
    </r>
  </si>
  <si>
    <t>Arrendamiento de la sede</t>
  </si>
  <si>
    <t>XXXXXXXXXX S.L.</t>
  </si>
  <si>
    <t>YYYYYYYYYYYY S.L.</t>
  </si>
  <si>
    <t>2025/001</t>
  </si>
  <si>
    <t>2025/002</t>
  </si>
  <si>
    <t>Suministro y colocación de solado y rodapié</t>
  </si>
  <si>
    <t>Trabajos  en baños de uso público</t>
  </si>
  <si>
    <t>2024/0000/256</t>
  </si>
  <si>
    <t>2025/01</t>
  </si>
  <si>
    <t>Adquisición equipos informáticos</t>
  </si>
  <si>
    <t>YYYYYYYYYY S.L.</t>
  </si>
  <si>
    <t>2025/02</t>
  </si>
  <si>
    <t>Informe de auditoría</t>
  </si>
  <si>
    <t>Factura Luz sede</t>
  </si>
  <si>
    <t>Reforma de cocina</t>
  </si>
  <si>
    <t>desplazamiento par toma de mediciones</t>
  </si>
  <si>
    <t>Camisetas para la II Marcha Solidaria</t>
  </si>
  <si>
    <t>Apell1 Apell2, Nombre</t>
  </si>
  <si>
    <t>XX/XXXXX-XX</t>
  </si>
  <si>
    <t>Desplazamiento par toma de mediciones</t>
  </si>
  <si>
    <t>01/12/202</t>
  </si>
  <si>
    <t>YYYYYYYYY S.L.</t>
  </si>
  <si>
    <t>Gastos personal</t>
  </si>
  <si>
    <t>Gastos actividades</t>
  </si>
  <si>
    <t>Nombre Apellido 1 Apellido 2</t>
  </si>
  <si>
    <t>XXXXXXXXXXXXXXXXXXXXXXXXXXXXX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</si>
</sst>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0.0%"/>
    <numFmt numFmtId="165" formatCode="#,##0.00&quot; €&quot;"/>
    <numFmt numFmtId="166" formatCode="d/m/yyyy"/>
    <numFmt numFmtId="167" formatCode="#,##0.00\ [$€-1]"/>
    <numFmt numFmtId="168" formatCode="d\-m\-yy"/>
    <numFmt numFmtId="169" formatCode="#,##0.00\ &quot;€&quot;"/>
    <numFmt numFmtId="170" formatCode="#,##0.00\ _€"/>
  </numFmts>
  <fonts count="43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4"/>
      <color theme="1"/>
      <name val="Open Sans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FFFF"/>
      <name val="Open Sans"/>
    </font>
    <font>
      <sz val="11"/>
      <color theme="1"/>
      <name val="Open Sans"/>
    </font>
    <font>
      <sz val="10"/>
      <color theme="1"/>
      <name val="Open Sans"/>
    </font>
    <font>
      <b/>
      <sz val="12"/>
      <color rgb="FFFFFFFF"/>
      <name val="Open Sans"/>
    </font>
    <font>
      <b/>
      <sz val="11"/>
      <color theme="1"/>
      <name val="Open Sans"/>
    </font>
    <font>
      <sz val="12"/>
      <color theme="1"/>
      <name val="Open Sans"/>
    </font>
    <font>
      <sz val="12"/>
      <color theme="1"/>
      <name val="Arial"/>
      <family val="2"/>
    </font>
    <font>
      <b/>
      <sz val="12"/>
      <color theme="1"/>
      <name val="Open Sans"/>
    </font>
    <font>
      <sz val="11"/>
      <color theme="1"/>
      <name val="Calibri"/>
      <family val="2"/>
    </font>
    <font>
      <b/>
      <sz val="10"/>
      <color theme="1"/>
      <name val="Open Sans"/>
    </font>
    <font>
      <sz val="12"/>
      <color rgb="FFFFFFFF"/>
      <name val="Open Sans"/>
    </font>
    <font>
      <b/>
      <sz val="12"/>
      <color theme="0"/>
      <name val="Open Sans"/>
    </font>
    <font>
      <u/>
      <sz val="11"/>
      <color theme="1"/>
      <name val="Open Sans"/>
    </font>
    <font>
      <b/>
      <sz val="14"/>
      <color theme="1"/>
      <name val="Calibri"/>
      <family val="2"/>
    </font>
    <font>
      <b/>
      <sz val="14"/>
      <color rgb="FF1F2331"/>
      <name val="Open Sans"/>
    </font>
    <font>
      <b/>
      <sz val="11"/>
      <color rgb="FF000000"/>
      <name val="Open Sans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i/>
      <u/>
      <sz val="11"/>
      <color theme="1"/>
      <name val="Open Sans"/>
    </font>
    <font>
      <sz val="9"/>
      <color rgb="FF000000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2"/>
      <name val="Open Sans"/>
      <family val="2"/>
    </font>
    <font>
      <sz val="11"/>
      <name val="Open Sans"/>
    </font>
    <font>
      <b/>
      <sz val="11"/>
      <name val="Open Sans"/>
    </font>
    <font>
      <sz val="12"/>
      <name val="Open Sans"/>
    </font>
    <font>
      <sz val="10"/>
      <name val="Arial"/>
      <family val="2"/>
      <scheme val="minor"/>
    </font>
    <font>
      <sz val="11"/>
      <name val="Calibri"/>
      <family val="2"/>
    </font>
    <font>
      <sz val="11"/>
      <color theme="5"/>
      <name val="Open Sans"/>
    </font>
    <font>
      <b/>
      <sz val="11"/>
      <color theme="5"/>
      <name val="Open Sans"/>
    </font>
    <font>
      <sz val="10"/>
      <color rgb="FF000000"/>
      <name val="Arial"/>
      <family val="2"/>
      <scheme val="minor"/>
    </font>
    <font>
      <sz val="11"/>
      <color theme="5"/>
      <name val="Open Sans"/>
      <family val="2"/>
    </font>
    <font>
      <sz val="11"/>
      <name val="Open Sans"/>
      <family val="2"/>
    </font>
    <font>
      <sz val="10"/>
      <name val="Open Sans"/>
    </font>
    <font>
      <sz val="11"/>
      <color rgb="FF0070C0"/>
      <name val="Open Sans"/>
    </font>
  </fonts>
  <fills count="14">
    <fill>
      <patternFill patternType="none"/>
    </fill>
    <fill>
      <patternFill patternType="gray125"/>
    </fill>
    <fill>
      <patternFill patternType="solid">
        <fgColor rgb="FFDEB340"/>
        <bgColor rgb="FFDEB340"/>
      </patternFill>
    </fill>
    <fill>
      <patternFill patternType="solid">
        <fgColor rgb="FF363636"/>
        <bgColor rgb="FF363636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333333"/>
        <bgColor rgb="FF333333"/>
      </patternFill>
    </fill>
    <fill>
      <patternFill patternType="solid">
        <fgColor rgb="FFFDCB33"/>
        <bgColor rgb="FFFDCB33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5">
    <xf numFmtId="0" fontId="0" fillId="0" borderId="0"/>
    <xf numFmtId="0" fontId="29" fillId="0" borderId="54"/>
    <xf numFmtId="0" fontId="3" fillId="0" borderId="54"/>
    <xf numFmtId="0" fontId="38" fillId="0" borderId="54"/>
    <xf numFmtId="44" fontId="29" fillId="0" borderId="54" applyFont="0" applyFill="0" applyBorder="0" applyAlignment="0" applyProtection="0"/>
  </cellStyleXfs>
  <cellXfs count="378">
    <xf numFmtId="0" fontId="0" fillId="0" borderId="0" xfId="0" applyFont="1" applyAlignme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/>
    <xf numFmtId="0" fontId="9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wrapText="1"/>
    </xf>
    <xf numFmtId="3" fontId="6" fillId="0" borderId="13" xfId="0" applyNumberFormat="1" applyFont="1" applyBorder="1" applyAlignment="1">
      <alignment horizontal="center" wrapText="1"/>
    </xf>
    <xf numFmtId="3" fontId="6" fillId="4" borderId="15" xfId="0" applyNumberFormat="1" applyFont="1" applyFill="1" applyBorder="1" applyAlignment="1">
      <alignment horizontal="center" wrapText="1"/>
    </xf>
    <xf numFmtId="4" fontId="6" fillId="0" borderId="13" xfId="0" applyNumberFormat="1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3" fontId="6" fillId="4" borderId="15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4" fontId="6" fillId="0" borderId="0" xfId="0" applyNumberFormat="1" applyFont="1"/>
    <xf numFmtId="0" fontId="9" fillId="0" borderId="0" xfId="0" applyFont="1"/>
    <xf numFmtId="0" fontId="9" fillId="0" borderId="16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4" fontId="6" fillId="0" borderId="10" xfId="0" applyNumberFormat="1" applyFont="1" applyBorder="1"/>
    <xf numFmtId="4" fontId="6" fillId="0" borderId="9" xfId="0" applyNumberFormat="1" applyFont="1" applyBorder="1"/>
    <xf numFmtId="4" fontId="6" fillId="0" borderId="10" xfId="0" applyNumberFormat="1" applyFont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4" fontId="6" fillId="0" borderId="10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16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10" fontId="6" fillId="0" borderId="10" xfId="0" applyNumberFormat="1" applyFont="1" applyBorder="1"/>
    <xf numFmtId="0" fontId="9" fillId="0" borderId="0" xfId="0" applyFont="1" applyAlignment="1">
      <alignment wrapText="1"/>
    </xf>
    <xf numFmtId="0" fontId="9" fillId="0" borderId="18" xfId="0" applyFont="1" applyBorder="1" applyAlignment="1">
      <alignment vertical="top" wrapText="1"/>
    </xf>
    <xf numFmtId="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/>
    <xf numFmtId="4" fontId="6" fillId="0" borderId="16" xfId="0" applyNumberFormat="1" applyFont="1" applyBorder="1"/>
    <xf numFmtId="10" fontId="6" fillId="0" borderId="9" xfId="0" applyNumberFormat="1" applyFont="1" applyBorder="1" applyAlignment="1">
      <alignment horizontal="center"/>
    </xf>
    <xf numFmtId="0" fontId="9" fillId="0" borderId="0" xfId="0" applyFont="1" applyAlignment="1">
      <alignment vertical="top" wrapText="1"/>
    </xf>
    <xf numFmtId="4" fontId="6" fillId="5" borderId="15" xfId="0" applyNumberFormat="1" applyFont="1" applyFill="1" applyBorder="1"/>
    <xf numFmtId="165" fontId="6" fillId="0" borderId="0" xfId="0" applyNumberFormat="1" applyFont="1" applyAlignment="1">
      <alignment horizontal="right" wrapText="1"/>
    </xf>
    <xf numFmtId="4" fontId="6" fillId="0" borderId="12" xfId="0" applyNumberFormat="1" applyFont="1" applyBorder="1"/>
    <xf numFmtId="4" fontId="6" fillId="0" borderId="10" xfId="0" applyNumberFormat="1" applyFont="1" applyBorder="1" applyAlignment="1">
      <alignment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top"/>
    </xf>
    <xf numFmtId="9" fontId="6" fillId="0" borderId="0" xfId="0" applyNumberFormat="1" applyFont="1" applyAlignment="1">
      <alignment horizontal="right" wrapText="1"/>
    </xf>
    <xf numFmtId="165" fontId="9" fillId="0" borderId="24" xfId="0" applyNumberFormat="1" applyFont="1" applyBorder="1" applyAlignment="1">
      <alignment horizontal="left" vertical="top" wrapText="1"/>
    </xf>
    <xf numFmtId="165" fontId="9" fillId="0" borderId="16" xfId="0" applyNumberFormat="1" applyFont="1" applyBorder="1" applyAlignment="1">
      <alignment horizontal="left" vertical="top" wrapText="1"/>
    </xf>
    <xf numFmtId="0" fontId="6" fillId="0" borderId="24" xfId="0" applyFont="1" applyBorder="1"/>
    <xf numFmtId="0" fontId="11" fillId="0" borderId="0" xfId="0" applyFont="1"/>
    <xf numFmtId="0" fontId="10" fillId="0" borderId="10" xfId="0" applyFont="1" applyBorder="1" applyAlignment="1">
      <alignment horizontal="center" wrapText="1"/>
    </xf>
    <xf numFmtId="0" fontId="10" fillId="0" borderId="13" xfId="0" applyFont="1" applyBorder="1"/>
    <xf numFmtId="0" fontId="12" fillId="0" borderId="13" xfId="0" applyFont="1" applyBorder="1" applyAlignment="1">
      <alignment wrapText="1"/>
    </xf>
    <xf numFmtId="168" fontId="10" fillId="0" borderId="12" xfId="0" applyNumberFormat="1" applyFont="1" applyBorder="1"/>
    <xf numFmtId="165" fontId="12" fillId="6" borderId="27" xfId="0" applyNumberFormat="1" applyFont="1" applyFill="1" applyBorder="1" applyAlignment="1">
      <alignment horizontal="right" wrapText="1"/>
    </xf>
    <xf numFmtId="168" fontId="10" fillId="0" borderId="13" xfId="0" applyNumberFormat="1" applyFont="1" applyBorder="1"/>
    <xf numFmtId="0" fontId="10" fillId="0" borderId="0" xfId="0" applyFont="1"/>
    <xf numFmtId="168" fontId="10" fillId="0" borderId="0" xfId="0" applyNumberFormat="1" applyFont="1"/>
    <xf numFmtId="165" fontId="10" fillId="0" borderId="0" xfId="0" applyNumberFormat="1" applyFont="1"/>
    <xf numFmtId="0" fontId="13" fillId="0" borderId="0" xfId="0" applyFont="1"/>
    <xf numFmtId="165" fontId="13" fillId="0" borderId="0" xfId="0" applyNumberFormat="1" applyFont="1"/>
    <xf numFmtId="168" fontId="13" fillId="0" borderId="0" xfId="0" applyNumberFormat="1" applyFont="1"/>
    <xf numFmtId="0" fontId="6" fillId="4" borderId="15" xfId="0" applyFont="1" applyFill="1" applyBorder="1"/>
    <xf numFmtId="168" fontId="6" fillId="4" borderId="15" xfId="0" applyNumberFormat="1" applyFont="1" applyFill="1" applyBorder="1"/>
    <xf numFmtId="168" fontId="6" fillId="0" borderId="0" xfId="0" applyNumberFormat="1" applyFont="1"/>
    <xf numFmtId="165" fontId="6" fillId="0" borderId="0" xfId="0" applyNumberFormat="1" applyFont="1"/>
    <xf numFmtId="0" fontId="6" fillId="0" borderId="14" xfId="0" applyFont="1" applyBorder="1"/>
    <xf numFmtId="0" fontId="10" fillId="0" borderId="1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2" fillId="0" borderId="0" xfId="0" applyFont="1"/>
    <xf numFmtId="0" fontId="10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10" fillId="0" borderId="33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0" fontId="6" fillId="0" borderId="1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3" xfId="0" applyFont="1" applyBorder="1"/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168" fontId="6" fillId="0" borderId="17" xfId="0" applyNumberFormat="1" applyFont="1" applyBorder="1"/>
    <xf numFmtId="165" fontId="9" fillId="6" borderId="27" xfId="0" applyNumberFormat="1" applyFont="1" applyFill="1" applyBorder="1" applyAlignment="1">
      <alignment horizontal="right" wrapText="1"/>
    </xf>
    <xf numFmtId="165" fontId="9" fillId="6" borderId="34" xfId="0" applyNumberFormat="1" applyFont="1" applyFill="1" applyBorder="1" applyAlignment="1">
      <alignment horizontal="right" wrapText="1"/>
    </xf>
    <xf numFmtId="4" fontId="6" fillId="0" borderId="35" xfId="0" applyNumberFormat="1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8" fillId="8" borderId="39" xfId="0" applyFont="1" applyFill="1" applyBorder="1" applyAlignment="1">
      <alignment horizontal="left" vertical="top" wrapText="1"/>
    </xf>
    <xf numFmtId="0" fontId="8" fillId="8" borderId="40" xfId="0" applyFont="1" applyFill="1" applyBorder="1" applyAlignment="1">
      <alignment horizontal="left" vertical="top" wrapText="1"/>
    </xf>
    <xf numFmtId="0" fontId="8" fillId="8" borderId="41" xfId="0" applyFont="1" applyFill="1" applyBorder="1" applyAlignment="1">
      <alignment horizontal="left" vertical="top" wrapText="1"/>
    </xf>
    <xf numFmtId="4" fontId="13" fillId="0" borderId="0" xfId="0" applyNumberFormat="1" applyFont="1"/>
    <xf numFmtId="0" fontId="9" fillId="0" borderId="42" xfId="0" applyFont="1" applyBorder="1" applyAlignment="1">
      <alignment horizontal="center" wrapText="1"/>
    </xf>
    <xf numFmtId="3" fontId="6" fillId="4" borderId="40" xfId="0" applyNumberFormat="1" applyFont="1" applyFill="1" applyBorder="1" applyAlignment="1">
      <alignment horizontal="center" wrapText="1"/>
    </xf>
    <xf numFmtId="4" fontId="6" fillId="0" borderId="43" xfId="0" applyNumberFormat="1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3" fontId="6" fillId="0" borderId="45" xfId="0" applyNumberFormat="1" applyFont="1" applyBorder="1" applyAlignment="1">
      <alignment horizontal="center" wrapText="1"/>
    </xf>
    <xf numFmtId="4" fontId="6" fillId="0" borderId="45" xfId="0" applyNumberFormat="1" applyFont="1" applyBorder="1" applyAlignment="1">
      <alignment horizontal="center" wrapText="1"/>
    </xf>
    <xf numFmtId="3" fontId="6" fillId="4" borderId="46" xfId="0" applyNumberFormat="1" applyFont="1" applyFill="1" applyBorder="1"/>
    <xf numFmtId="4" fontId="6" fillId="0" borderId="22" xfId="0" applyNumberFormat="1" applyFont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0" fontId="8" fillId="8" borderId="39" xfId="0" applyFont="1" applyFill="1" applyBorder="1" applyAlignment="1">
      <alignment horizontal="left"/>
    </xf>
    <xf numFmtId="0" fontId="15" fillId="8" borderId="40" xfId="0" applyFont="1" applyFill="1" applyBorder="1" applyAlignment="1">
      <alignment horizontal="left" wrapText="1"/>
    </xf>
    <xf numFmtId="0" fontId="16" fillId="8" borderId="40" xfId="0" applyFont="1" applyFill="1" applyBorder="1" applyAlignment="1">
      <alignment horizontal="left"/>
    </xf>
    <xf numFmtId="0" fontId="16" fillId="8" borderId="41" xfId="0" applyFont="1" applyFill="1" applyBorder="1" applyAlignment="1">
      <alignment horizontal="left"/>
    </xf>
    <xf numFmtId="0" fontId="6" fillId="0" borderId="42" xfId="0" applyFont="1" applyBorder="1" applyAlignment="1">
      <alignment wrapText="1"/>
    </xf>
    <xf numFmtId="4" fontId="6" fillId="4" borderId="40" xfId="0" applyNumberFormat="1" applyFont="1" applyFill="1" applyBorder="1"/>
    <xf numFmtId="4" fontId="6" fillId="10" borderId="40" xfId="0" applyNumberFormat="1" applyFont="1" applyFill="1" applyBorder="1"/>
    <xf numFmtId="4" fontId="6" fillId="0" borderId="13" xfId="0" applyNumberFormat="1" applyFont="1" applyBorder="1" applyAlignment="1">
      <alignment horizontal="center"/>
    </xf>
    <xf numFmtId="10" fontId="6" fillId="0" borderId="43" xfId="0" applyNumberFormat="1" applyFont="1" applyBorder="1" applyAlignment="1">
      <alignment horizontal="center"/>
    </xf>
    <xf numFmtId="4" fontId="6" fillId="4" borderId="47" xfId="0" applyNumberFormat="1" applyFont="1" applyFill="1" applyBorder="1"/>
    <xf numFmtId="0" fontId="8" fillId="8" borderId="39" xfId="0" applyFont="1" applyFill="1" applyBorder="1" applyAlignment="1">
      <alignment horizontal="left" wrapText="1"/>
    </xf>
    <xf numFmtId="4" fontId="9" fillId="0" borderId="9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4" fontId="9" fillId="0" borderId="45" xfId="0" applyNumberFormat="1" applyFont="1" applyBorder="1" applyAlignment="1">
      <alignment horizontal="center"/>
    </xf>
    <xf numFmtId="10" fontId="6" fillId="0" borderId="22" xfId="0" applyNumberFormat="1" applyFont="1" applyBorder="1"/>
    <xf numFmtId="0" fontId="9" fillId="0" borderId="44" xfId="0" applyFont="1" applyBorder="1" applyAlignment="1">
      <alignment wrapText="1"/>
    </xf>
    <xf numFmtId="4" fontId="6" fillId="4" borderId="46" xfId="0" applyNumberFormat="1" applyFont="1" applyFill="1" applyBorder="1"/>
    <xf numFmtId="4" fontId="6" fillId="0" borderId="45" xfId="0" applyNumberFormat="1" applyFont="1" applyBorder="1" applyAlignment="1">
      <alignment horizontal="center"/>
    </xf>
    <xf numFmtId="164" fontId="6" fillId="0" borderId="22" xfId="0" applyNumberFormat="1" applyFont="1" applyBorder="1"/>
    <xf numFmtId="0" fontId="9" fillId="0" borderId="48" xfId="0" applyFont="1" applyBorder="1"/>
    <xf numFmtId="0" fontId="6" fillId="0" borderId="48" xfId="0" applyFont="1" applyBorder="1"/>
    <xf numFmtId="0" fontId="16" fillId="8" borderId="39" xfId="0" applyFont="1" applyFill="1" applyBorder="1" applyAlignment="1">
      <alignment horizontal="left"/>
    </xf>
    <xf numFmtId="0" fontId="8" fillId="8" borderId="40" xfId="0" applyFont="1" applyFill="1" applyBorder="1" applyAlignment="1">
      <alignment horizontal="left"/>
    </xf>
    <xf numFmtId="0" fontId="7" fillId="7" borderId="1" xfId="0" applyFont="1" applyFill="1" applyBorder="1"/>
    <xf numFmtId="0" fontId="6" fillId="7" borderId="52" xfId="0" applyFont="1" applyFill="1" applyBorder="1"/>
    <xf numFmtId="0" fontId="6" fillId="7" borderId="1" xfId="0" applyFont="1" applyFill="1" applyBorder="1"/>
    <xf numFmtId="0" fontId="9" fillId="7" borderId="53" xfId="0" applyFont="1" applyFill="1" applyBorder="1" applyAlignment="1">
      <alignment wrapText="1"/>
    </xf>
    <xf numFmtId="4" fontId="6" fillId="5" borderId="40" xfId="0" applyNumberFormat="1" applyFont="1" applyFill="1" applyBorder="1"/>
    <xf numFmtId="0" fontId="6" fillId="9" borderId="1" xfId="0" applyFont="1" applyFill="1" applyBorder="1"/>
    <xf numFmtId="165" fontId="6" fillId="7" borderId="53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wrapText="1"/>
    </xf>
    <xf numFmtId="0" fontId="6" fillId="0" borderId="44" xfId="0" applyFont="1" applyBorder="1" applyAlignment="1">
      <alignment wrapText="1"/>
    </xf>
    <xf numFmtId="4" fontId="6" fillId="4" borderId="46" xfId="0" applyNumberFormat="1" applyFont="1" applyFill="1" applyBorder="1" applyAlignment="1">
      <alignment wrapText="1"/>
    </xf>
    <xf numFmtId="10" fontId="6" fillId="0" borderId="22" xfId="0" applyNumberFormat="1" applyFont="1" applyBorder="1" applyAlignment="1">
      <alignment horizontal="center"/>
    </xf>
    <xf numFmtId="0" fontId="9" fillId="7" borderId="40" xfId="0" applyFont="1" applyFill="1" applyBorder="1" applyAlignment="1">
      <alignment wrapText="1"/>
    </xf>
    <xf numFmtId="9" fontId="6" fillId="7" borderId="40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top"/>
    </xf>
    <xf numFmtId="0" fontId="17" fillId="0" borderId="24" xfId="0" applyFont="1" applyBorder="1"/>
    <xf numFmtId="0" fontId="10" fillId="0" borderId="24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13" xfId="0" applyFont="1" applyBorder="1"/>
    <xf numFmtId="4" fontId="10" fillId="0" borderId="13" xfId="0" applyNumberFormat="1" applyFont="1" applyBorder="1"/>
    <xf numFmtId="168" fontId="10" fillId="0" borderId="10" xfId="0" applyNumberFormat="1" applyFont="1" applyBorder="1"/>
    <xf numFmtId="165" fontId="10" fillId="0" borderId="10" xfId="0" applyNumberFormat="1" applyFont="1" applyBorder="1"/>
    <xf numFmtId="0" fontId="6" fillId="0" borderId="7" xfId="0" applyFont="1" applyBorder="1" applyAlignment="1">
      <alignment horizontal="center" wrapText="1"/>
    </xf>
    <xf numFmtId="165" fontId="9" fillId="6" borderId="53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33" xfId="0" applyFont="1" applyBorder="1"/>
    <xf numFmtId="0" fontId="9" fillId="0" borderId="12" xfId="0" applyFont="1" applyBorder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5" fontId="9" fillId="0" borderId="12" xfId="0" applyNumberFormat="1" applyFont="1" applyBorder="1" applyAlignment="1">
      <alignment horizontal="left" vertical="top" wrapText="1"/>
    </xf>
    <xf numFmtId="165" fontId="9" fillId="0" borderId="13" xfId="0" applyNumberFormat="1" applyFont="1" applyBorder="1" applyAlignment="1">
      <alignment horizontal="left" vertical="top" wrapText="1"/>
    </xf>
    <xf numFmtId="167" fontId="6" fillId="4" borderId="15" xfId="0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165" fontId="6" fillId="0" borderId="13" xfId="0" applyNumberFormat="1" applyFont="1" applyBorder="1" applyAlignment="1">
      <alignment horizontal="right" wrapText="1"/>
    </xf>
    <xf numFmtId="0" fontId="20" fillId="11" borderId="16" xfId="0" applyFont="1" applyFill="1" applyBorder="1" applyAlignment="1">
      <alignment horizontal="left" vertical="top" wrapText="1"/>
    </xf>
    <xf numFmtId="0" fontId="21" fillId="4" borderId="15" xfId="0" applyFont="1" applyFill="1" applyBorder="1"/>
    <xf numFmtId="10" fontId="6" fillId="4" borderId="38" xfId="0" applyNumberFormat="1" applyFont="1" applyFill="1" applyBorder="1" applyAlignment="1">
      <alignment horizontal="right" wrapText="1"/>
    </xf>
    <xf numFmtId="0" fontId="18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7" fillId="0" borderId="0" xfId="0" applyFont="1" applyAlignment="1"/>
    <xf numFmtId="0" fontId="6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9" fillId="0" borderId="16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165" fontId="12" fillId="6" borderId="27" xfId="0" applyNumberFormat="1" applyFont="1" applyFill="1" applyBorder="1" applyAlignment="1">
      <alignment horizontal="center" wrapText="1"/>
    </xf>
    <xf numFmtId="168" fontId="10" fillId="0" borderId="13" xfId="0" applyNumberFormat="1" applyFont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5" fontId="10" fillId="0" borderId="0" xfId="0" applyNumberFormat="1" applyFont="1" applyAlignment="1">
      <alignment horizontal="center" wrapText="1"/>
    </xf>
    <xf numFmtId="165" fontId="12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165" fontId="9" fillId="0" borderId="24" xfId="0" applyNumberFormat="1" applyFont="1" applyBorder="1" applyAlignment="1">
      <alignment horizontal="center" vertical="top" wrapText="1"/>
    </xf>
    <xf numFmtId="0" fontId="31" fillId="0" borderId="0" xfId="0" applyFont="1"/>
    <xf numFmtId="0" fontId="33" fillId="4" borderId="15" xfId="0" applyFont="1" applyFill="1" applyBorder="1"/>
    <xf numFmtId="0" fontId="33" fillId="0" borderId="0" xfId="0" applyFont="1"/>
    <xf numFmtId="0" fontId="34" fillId="0" borderId="0" xfId="0" applyFont="1" applyAlignment="1"/>
    <xf numFmtId="0" fontId="35" fillId="0" borderId="0" xfId="0" applyFont="1"/>
    <xf numFmtId="0" fontId="36" fillId="4" borderId="15" xfId="0" applyFont="1" applyFill="1" applyBorder="1"/>
    <xf numFmtId="168" fontId="36" fillId="4" borderId="15" xfId="0" applyNumberFormat="1" applyFont="1" applyFill="1" applyBorder="1"/>
    <xf numFmtId="0" fontId="37" fillId="4" borderId="15" xfId="0" applyFont="1" applyFill="1" applyBorder="1" applyAlignment="1">
      <alignment wrapText="1"/>
    </xf>
    <xf numFmtId="165" fontId="9" fillId="0" borderId="24" xfId="0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horizontal="left" vertical="center"/>
    </xf>
    <xf numFmtId="165" fontId="30" fillId="4" borderId="15" xfId="0" applyNumberFormat="1" applyFont="1" applyFill="1" applyBorder="1" applyAlignment="1">
      <alignment horizontal="center"/>
    </xf>
    <xf numFmtId="166" fontId="30" fillId="4" borderId="15" xfId="0" applyNumberFormat="1" applyFont="1" applyFill="1" applyBorder="1" applyAlignment="1">
      <alignment horizontal="center" vertical="center" wrapText="1"/>
    </xf>
    <xf numFmtId="167" fontId="30" fillId="4" borderId="15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168" fontId="10" fillId="0" borderId="12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4" fillId="0" borderId="12" xfId="0" applyFont="1" applyBorder="1" applyAlignment="1">
      <alignment horizontal="center" wrapText="1"/>
    </xf>
    <xf numFmtId="165" fontId="6" fillId="0" borderId="12" xfId="0" applyNumberFormat="1" applyFont="1" applyBorder="1" applyAlignment="1">
      <alignment horizontal="center"/>
    </xf>
    <xf numFmtId="0" fontId="6" fillId="0" borderId="14" xfId="0" applyFont="1" applyBorder="1" applyAlignment="1"/>
    <xf numFmtId="0" fontId="10" fillId="0" borderId="13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7" fillId="0" borderId="0" xfId="0" applyFont="1" applyAlignment="1"/>
    <xf numFmtId="0" fontId="9" fillId="0" borderId="16" xfId="0" applyFont="1" applyBorder="1" applyAlignment="1">
      <alignment horizontal="center" vertical="top" wrapText="1"/>
    </xf>
    <xf numFmtId="165" fontId="9" fillId="0" borderId="1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30" fillId="4" borderId="15" xfId="0" applyFont="1" applyFill="1" applyBorder="1" applyAlignment="1">
      <alignment horizontal="center"/>
    </xf>
    <xf numFmtId="0" fontId="40" fillId="4" borderId="15" xfId="0" applyFont="1" applyFill="1" applyBorder="1" applyAlignment="1">
      <alignment horizontal="center"/>
    </xf>
    <xf numFmtId="14" fontId="40" fillId="4" borderId="15" xfId="0" applyNumberFormat="1" applyFont="1" applyFill="1" applyBorder="1" applyAlignment="1">
      <alignment horizontal="center"/>
    </xf>
    <xf numFmtId="0" fontId="31" fillId="4" borderId="15" xfId="0" applyFont="1" applyFill="1" applyBorder="1"/>
    <xf numFmtId="0" fontId="12" fillId="0" borderId="12" xfId="0" applyFont="1" applyBorder="1"/>
    <xf numFmtId="0" fontId="33" fillId="4" borderId="15" xfId="0" applyFont="1" applyFill="1" applyBorder="1" applyAlignment="1">
      <alignment horizontal="center"/>
    </xf>
    <xf numFmtId="14" fontId="33" fillId="4" borderId="15" xfId="0" applyNumberFormat="1" applyFont="1" applyFill="1" applyBorder="1" applyAlignment="1">
      <alignment horizontal="center"/>
    </xf>
    <xf numFmtId="0" fontId="33" fillId="4" borderId="15" xfId="0" applyFont="1" applyFill="1" applyBorder="1" applyAlignment="1"/>
    <xf numFmtId="168" fontId="33" fillId="4" borderId="15" xfId="0" applyNumberFormat="1" applyFont="1" applyFill="1" applyBorder="1" applyAlignment="1"/>
    <xf numFmtId="0" fontId="10" fillId="0" borderId="12" xfId="0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67" fontId="10" fillId="0" borderId="10" xfId="0" applyNumberFormat="1" applyFont="1" applyBorder="1" applyAlignment="1">
      <alignment horizontal="center"/>
    </xf>
    <xf numFmtId="10" fontId="33" fillId="4" borderId="15" xfId="0" applyNumberFormat="1" applyFont="1" applyFill="1" applyBorder="1" applyAlignment="1">
      <alignment horizontal="center"/>
    </xf>
    <xf numFmtId="167" fontId="33" fillId="0" borderId="9" xfId="0" applyNumberFormat="1" applyFont="1" applyBorder="1" applyAlignment="1">
      <alignment horizontal="center"/>
    </xf>
    <xf numFmtId="167" fontId="33" fillId="0" borderId="13" xfId="0" applyNumberFormat="1" applyFont="1" applyBorder="1" applyAlignment="1">
      <alignment horizontal="center"/>
    </xf>
    <xf numFmtId="167" fontId="33" fillId="0" borderId="7" xfId="0" applyNumberFormat="1" applyFont="1" applyBorder="1" applyAlignment="1">
      <alignment horizontal="center"/>
    </xf>
    <xf numFmtId="0" fontId="31" fillId="4" borderId="15" xfId="1" applyFont="1" applyFill="1" applyBorder="1" applyAlignment="1">
      <alignment horizontal="center" wrapText="1"/>
    </xf>
    <xf numFmtId="0" fontId="31" fillId="4" borderId="15" xfId="1" applyFont="1" applyFill="1" applyBorder="1" applyAlignment="1">
      <alignment horizontal="center"/>
    </xf>
    <xf numFmtId="14" fontId="31" fillId="4" borderId="15" xfId="1" applyNumberFormat="1" applyFont="1" applyFill="1" applyBorder="1" applyAlignment="1">
      <alignment horizontal="center"/>
    </xf>
    <xf numFmtId="165" fontId="31" fillId="4" borderId="15" xfId="1" applyNumberFormat="1" applyFont="1" applyFill="1" applyBorder="1" applyAlignment="1">
      <alignment horizontal="center"/>
    </xf>
    <xf numFmtId="4" fontId="31" fillId="4" borderId="15" xfId="1" applyNumberFormat="1" applyFont="1" applyFill="1" applyBorder="1" applyAlignment="1">
      <alignment horizontal="center"/>
    </xf>
    <xf numFmtId="14" fontId="31" fillId="4" borderId="15" xfId="1" applyNumberFormat="1" applyFont="1" applyFill="1" applyBorder="1" applyAlignment="1">
      <alignment horizontal="center" wrapText="1"/>
    </xf>
    <xf numFmtId="168" fontId="33" fillId="4" borderId="15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165" fontId="33" fillId="4" borderId="15" xfId="0" applyNumberFormat="1" applyFont="1" applyFill="1" applyBorder="1" applyAlignment="1">
      <alignment horizontal="center"/>
    </xf>
    <xf numFmtId="10" fontId="33" fillId="0" borderId="13" xfId="0" applyNumberFormat="1" applyFont="1" applyBorder="1" applyAlignment="1">
      <alignment horizontal="center"/>
    </xf>
    <xf numFmtId="165" fontId="3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4" fontId="30" fillId="4" borderId="15" xfId="0" applyNumberFormat="1" applyFont="1" applyFill="1" applyBorder="1" applyAlignment="1">
      <alignment horizontal="center" vertical="center" wrapText="1"/>
    </xf>
    <xf numFmtId="0" fontId="40" fillId="4" borderId="15" xfId="0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center" wrapText="1"/>
    </xf>
    <xf numFmtId="1" fontId="40" fillId="4" borderId="15" xfId="0" applyNumberFormat="1" applyFont="1" applyFill="1" applyBorder="1" applyAlignment="1">
      <alignment horizontal="center"/>
    </xf>
    <xf numFmtId="165" fontId="40" fillId="4" borderId="15" xfId="0" applyNumberFormat="1" applyFont="1" applyFill="1" applyBorder="1" applyAlignment="1">
      <alignment horizontal="center"/>
    </xf>
    <xf numFmtId="169" fontId="40" fillId="0" borderId="23" xfId="0" applyNumberFormat="1" applyFont="1" applyBorder="1" applyAlignment="1">
      <alignment horizontal="center"/>
    </xf>
    <xf numFmtId="10" fontId="40" fillId="4" borderId="15" xfId="0" applyNumberFormat="1" applyFont="1" applyFill="1" applyBorder="1" applyAlignment="1">
      <alignment horizontal="center"/>
    </xf>
    <xf numFmtId="167" fontId="40" fillId="0" borderId="9" xfId="0" applyNumberFormat="1" applyFont="1" applyBorder="1" applyAlignment="1">
      <alignment horizontal="center"/>
    </xf>
    <xf numFmtId="0" fontId="30" fillId="4" borderId="15" xfId="0" applyFont="1" applyFill="1" applyBorder="1"/>
    <xf numFmtId="14" fontId="33" fillId="4" borderId="15" xfId="0" applyNumberFormat="1" applyFont="1" applyFill="1" applyBorder="1" applyAlignment="1">
      <alignment horizontal="center" vertical="center" wrapText="1"/>
    </xf>
    <xf numFmtId="169" fontId="30" fillId="4" borderId="15" xfId="0" applyNumberFormat="1" applyFont="1" applyFill="1" applyBorder="1" applyAlignment="1">
      <alignment horizontal="center"/>
    </xf>
    <xf numFmtId="169" fontId="33" fillId="4" borderId="15" xfId="0" applyNumberFormat="1" applyFont="1" applyFill="1" applyBorder="1" applyAlignment="1">
      <alignment horizontal="center"/>
    </xf>
    <xf numFmtId="167" fontId="33" fillId="0" borderId="10" xfId="0" applyNumberFormat="1" applyFont="1" applyBorder="1" applyAlignment="1">
      <alignment horizontal="center"/>
    </xf>
    <xf numFmtId="10" fontId="10" fillId="4" borderId="15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168" fontId="10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3" fillId="0" borderId="14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1" fillId="4" borderId="15" xfId="0" applyFont="1" applyFill="1" applyBorder="1" applyAlignment="1">
      <alignment horizontal="center"/>
    </xf>
    <xf numFmtId="14" fontId="31" fillId="4" borderId="15" xfId="0" applyNumberFormat="1" applyFont="1" applyFill="1" applyBorder="1" applyAlignment="1">
      <alignment horizontal="center"/>
    </xf>
    <xf numFmtId="165" fontId="31" fillId="4" borderId="15" xfId="0" applyNumberFormat="1" applyFont="1" applyFill="1" applyBorder="1" applyAlignment="1"/>
    <xf numFmtId="10" fontId="31" fillId="4" borderId="15" xfId="0" applyNumberFormat="1" applyFont="1" applyFill="1" applyBorder="1" applyAlignment="1">
      <alignment horizontal="center"/>
    </xf>
    <xf numFmtId="165" fontId="31" fillId="0" borderId="40" xfId="0" applyNumberFormat="1" applyFont="1" applyBorder="1"/>
    <xf numFmtId="165" fontId="31" fillId="0" borderId="52" xfId="0" applyNumberFormat="1" applyFont="1" applyBorder="1"/>
    <xf numFmtId="165" fontId="31" fillId="4" borderId="15" xfId="0" applyNumberFormat="1" applyFont="1" applyFill="1" applyBorder="1"/>
    <xf numFmtId="170" fontId="42" fillId="4" borderId="15" xfId="0" applyNumberFormat="1" applyFont="1" applyFill="1" applyBorder="1"/>
    <xf numFmtId="170" fontId="39" fillId="4" borderId="15" xfId="0" applyNumberFormat="1" applyFont="1" applyFill="1" applyBorder="1"/>
    <xf numFmtId="170" fontId="36" fillId="4" borderId="15" xfId="0" applyNumberFormat="1" applyFont="1" applyFill="1" applyBorder="1"/>
    <xf numFmtId="170" fontId="6" fillId="4" borderId="15" xfId="0" applyNumberFormat="1" applyFont="1" applyFill="1" applyBorder="1"/>
    <xf numFmtId="10" fontId="31" fillId="0" borderId="15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left" vertical="top"/>
    </xf>
    <xf numFmtId="165" fontId="9" fillId="0" borderId="13" xfId="0" applyNumberFormat="1" applyFont="1" applyBorder="1" applyAlignment="1">
      <alignment horizontal="left" vertical="top"/>
    </xf>
    <xf numFmtId="0" fontId="7" fillId="5" borderId="19" xfId="0" applyFont="1" applyFill="1" applyBorder="1" applyAlignment="1">
      <alignment vertical="center" wrapText="1"/>
    </xf>
    <xf numFmtId="0" fontId="28" fillId="0" borderId="20" xfId="0" applyFont="1" applyBorder="1"/>
    <xf numFmtId="0" fontId="28" fillId="0" borderId="21" xfId="0" applyFont="1" applyBorder="1"/>
    <xf numFmtId="0" fontId="28" fillId="0" borderId="22" xfId="0" applyFont="1" applyBorder="1"/>
    <xf numFmtId="0" fontId="7" fillId="0" borderId="7" xfId="0" applyFont="1" applyBorder="1" applyAlignment="1">
      <alignment vertical="top" wrapText="1"/>
    </xf>
    <xf numFmtId="0" fontId="3" fillId="0" borderId="8" xfId="0" applyFont="1" applyBorder="1"/>
    <xf numFmtId="0" fontId="3" fillId="0" borderId="9" xfId="0" applyFont="1" applyBorder="1"/>
    <xf numFmtId="0" fontId="9" fillId="0" borderId="0" xfId="0" applyFont="1" applyAlignment="1">
      <alignment wrapText="1"/>
    </xf>
    <xf numFmtId="0" fontId="0" fillId="0" borderId="0" xfId="0" applyFont="1" applyAlignment="1"/>
    <xf numFmtId="165" fontId="6" fillId="0" borderId="0" xfId="0" applyNumberFormat="1" applyFont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1" fillId="0" borderId="0" xfId="0" applyFont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8" fillId="3" borderId="7" xfId="0" applyFont="1" applyFill="1" applyBorder="1" applyAlignment="1">
      <alignment horizontal="left" wrapText="1"/>
    </xf>
    <xf numFmtId="4" fontId="6" fillId="4" borderId="4" xfId="0" applyNumberFormat="1" applyFont="1" applyFill="1" applyBorder="1" applyAlignment="1">
      <alignment horizontal="left" vertical="top" wrapText="1"/>
    </xf>
    <xf numFmtId="166" fontId="30" fillId="4" borderId="25" xfId="0" applyNumberFormat="1" applyFont="1" applyFill="1" applyBorder="1" applyAlignment="1">
      <alignment horizontal="center" vertical="center" wrapText="1"/>
    </xf>
    <xf numFmtId="166" fontId="30" fillId="4" borderId="26" xfId="0" applyNumberFormat="1" applyFont="1" applyFill="1" applyBorder="1" applyAlignment="1">
      <alignment horizontal="center" vertical="center" wrapText="1"/>
    </xf>
    <xf numFmtId="0" fontId="30" fillId="4" borderId="25" xfId="0" applyFont="1" applyFill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14" fontId="30" fillId="4" borderId="25" xfId="0" applyNumberFormat="1" applyFont="1" applyFill="1" applyBorder="1" applyAlignment="1">
      <alignment horizontal="center" vertical="center" wrapText="1"/>
    </xf>
    <xf numFmtId="14" fontId="30" fillId="4" borderId="26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0" fillId="4" borderId="25" xfId="0" applyFont="1" applyFill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9" fillId="0" borderId="24" xfId="0" applyFont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165" fontId="9" fillId="0" borderId="24" xfId="0" applyNumberFormat="1" applyFont="1" applyBorder="1" applyAlignment="1">
      <alignment horizontal="center" vertical="top" wrapText="1"/>
    </xf>
    <xf numFmtId="0" fontId="6" fillId="7" borderId="31" xfId="0" applyFont="1" applyFill="1" applyBorder="1" applyAlignment="1">
      <alignment vertical="center" wrapText="1"/>
    </xf>
    <xf numFmtId="0" fontId="3" fillId="0" borderId="32" xfId="0" applyFont="1" applyBorder="1"/>
    <xf numFmtId="0" fontId="14" fillId="0" borderId="16" xfId="0" applyFont="1" applyBorder="1" applyAlignment="1">
      <alignment horizontal="center" vertical="top" wrapText="1"/>
    </xf>
    <xf numFmtId="10" fontId="7" fillId="0" borderId="16" xfId="0" applyNumberFormat="1" applyFont="1" applyBorder="1" applyAlignment="1">
      <alignment horizontal="center"/>
    </xf>
    <xf numFmtId="0" fontId="8" fillId="3" borderId="28" xfId="0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3" fillId="0" borderId="13" xfId="0" applyFont="1" applyBorder="1"/>
    <xf numFmtId="0" fontId="12" fillId="0" borderId="7" xfId="0" applyFont="1" applyBorder="1"/>
    <xf numFmtId="0" fontId="12" fillId="0" borderId="7" xfId="0" applyFont="1" applyBorder="1" applyAlignment="1">
      <alignment vertical="top"/>
    </xf>
    <xf numFmtId="0" fontId="8" fillId="3" borderId="28" xfId="0" applyFont="1" applyFill="1" applyBorder="1" applyAlignment="1">
      <alignment horizontal="left" wrapText="1"/>
    </xf>
    <xf numFmtId="0" fontId="3" fillId="0" borderId="29" xfId="0" applyFont="1" applyBorder="1"/>
    <xf numFmtId="0" fontId="3" fillId="0" borderId="30" xfId="0" applyFont="1" applyBorder="1"/>
    <xf numFmtId="0" fontId="32" fillId="0" borderId="24" xfId="0" applyFont="1" applyBorder="1" applyAlignment="1">
      <alignment horizontal="center" vertical="top" wrapText="1"/>
    </xf>
    <xf numFmtId="165" fontId="9" fillId="0" borderId="11" xfId="0" applyNumberFormat="1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top" wrapText="1"/>
    </xf>
    <xf numFmtId="0" fontId="8" fillId="3" borderId="23" xfId="0" applyFont="1" applyFill="1" applyBorder="1" applyAlignment="1">
      <alignment horizontal="left" wrapText="1"/>
    </xf>
    <xf numFmtId="0" fontId="9" fillId="0" borderId="16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2" fillId="2" borderId="36" xfId="0" applyFont="1" applyFill="1" applyBorder="1" applyAlignment="1">
      <alignment horizontal="left"/>
    </xf>
    <xf numFmtId="0" fontId="3" fillId="0" borderId="37" xfId="0" applyFont="1" applyBorder="1"/>
    <xf numFmtId="0" fontId="3" fillId="0" borderId="38" xfId="0" applyFont="1" applyBorder="1"/>
    <xf numFmtId="0" fontId="6" fillId="5" borderId="31" xfId="0" applyFont="1" applyFill="1" applyBorder="1" applyAlignment="1">
      <alignment vertical="center" wrapText="1"/>
    </xf>
    <xf numFmtId="0" fontId="7" fillId="0" borderId="21" xfId="0" applyFont="1" applyBorder="1" applyAlignment="1">
      <alignment vertical="top" wrapText="1"/>
    </xf>
    <xf numFmtId="0" fontId="3" fillId="0" borderId="48" xfId="0" applyFont="1" applyBorder="1"/>
    <xf numFmtId="0" fontId="3" fillId="0" borderId="22" xfId="0" applyFont="1" applyBorder="1"/>
    <xf numFmtId="0" fontId="2" fillId="9" borderId="36" xfId="0" applyFont="1" applyFill="1" applyBorder="1"/>
    <xf numFmtId="0" fontId="6" fillId="4" borderId="4" xfId="0" applyFont="1" applyFill="1" applyBorder="1" applyAlignment="1">
      <alignment vertical="center" wrapText="1"/>
    </xf>
    <xf numFmtId="0" fontId="2" fillId="9" borderId="49" xfId="0" applyFont="1" applyFill="1" applyBorder="1"/>
    <xf numFmtId="0" fontId="3" fillId="0" borderId="50" xfId="0" applyFont="1" applyBorder="1"/>
    <xf numFmtId="0" fontId="3" fillId="0" borderId="51" xfId="0" applyFont="1" applyBorder="1"/>
    <xf numFmtId="0" fontId="9" fillId="9" borderId="16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9" fillId="0" borderId="24" xfId="0" applyFont="1" applyBorder="1" applyAlignment="1">
      <alignment horizontal="left" vertical="top" wrapText="1"/>
    </xf>
    <xf numFmtId="0" fontId="32" fillId="9" borderId="16" xfId="0" applyFont="1" applyFill="1" applyBorder="1" applyAlignment="1">
      <alignment horizontal="center" vertical="top" wrapText="1"/>
    </xf>
    <xf numFmtId="165" fontId="6" fillId="0" borderId="11" xfId="0" applyNumberFormat="1" applyFont="1" applyBorder="1" applyAlignment="1">
      <alignment horizontal="center" vertical="top" wrapText="1"/>
    </xf>
    <xf numFmtId="165" fontId="18" fillId="0" borderId="0" xfId="0" applyNumberFormat="1" applyFont="1" applyAlignment="1">
      <alignment vertical="top" wrapText="1"/>
    </xf>
    <xf numFmtId="0" fontId="8" fillId="3" borderId="23" xfId="0" applyFont="1" applyFill="1" applyBorder="1" applyAlignment="1">
      <alignment horizontal="left" vertical="top" wrapText="1"/>
    </xf>
    <xf numFmtId="165" fontId="9" fillId="12" borderId="11" xfId="0" applyNumberFormat="1" applyFont="1" applyFill="1" applyBorder="1" applyAlignment="1">
      <alignment horizontal="center" vertical="top" wrapText="1"/>
    </xf>
    <xf numFmtId="0" fontId="3" fillId="12" borderId="13" xfId="0" applyFont="1" applyFill="1" applyBorder="1" applyAlignment="1">
      <alignment horizontal="center"/>
    </xf>
    <xf numFmtId="0" fontId="22" fillId="2" borderId="4" xfId="0" applyFont="1" applyFill="1" applyBorder="1" applyAlignment="1">
      <alignment vertical="center" wrapText="1"/>
    </xf>
    <xf numFmtId="0" fontId="6" fillId="4" borderId="36" xfId="0" applyFont="1" applyFill="1" applyBorder="1"/>
    <xf numFmtId="0" fontId="12" fillId="2" borderId="4" xfId="0" applyFont="1" applyFill="1" applyBorder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0" fontId="6" fillId="4" borderId="36" xfId="0" applyFont="1" applyFill="1" applyBorder="1" applyAlignment="1">
      <alignment horizontal="left"/>
    </xf>
    <xf numFmtId="0" fontId="6" fillId="4" borderId="36" xfId="0" applyFont="1" applyFill="1" applyBorder="1" applyAlignment="1">
      <alignment horizontal="left" wrapText="1"/>
    </xf>
    <xf numFmtId="0" fontId="8" fillId="3" borderId="54" xfId="0" applyFont="1" applyFill="1" applyBorder="1" applyAlignment="1">
      <alignment horizontal="left"/>
    </xf>
    <xf numFmtId="0" fontId="3" fillId="0" borderId="54" xfId="0" applyFont="1" applyBorder="1"/>
    <xf numFmtId="165" fontId="31" fillId="0" borderId="12" xfId="0" applyNumberFormat="1" applyFont="1" applyBorder="1" applyAlignment="1">
      <alignment horizontal="right" wrapText="1"/>
    </xf>
    <xf numFmtId="165" fontId="31" fillId="0" borderId="13" xfId="0" applyNumberFormat="1" applyFont="1" applyBorder="1" applyAlignment="1">
      <alignment horizontal="right" wrapText="1"/>
    </xf>
    <xf numFmtId="165" fontId="37" fillId="13" borderId="14" xfId="0" applyNumberFormat="1" applyFont="1" applyFill="1" applyBorder="1" applyAlignment="1">
      <alignment horizontal="right" wrapText="1"/>
    </xf>
  </cellXfs>
  <cellStyles count="5">
    <cellStyle name="Moneda 2" xfId="4"/>
    <cellStyle name="Normal" xfId="0" builtinId="0"/>
    <cellStyle name="Normal 2" xfId="1"/>
    <cellStyle name="Normal 2 2" xfId="2"/>
    <cellStyle name="Normal 3" xfId="3"/>
  </cellStyles>
  <dxfs count="23"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  <dxf>
      <font>
        <i/>
        <u/>
      </font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Q995"/>
  <sheetViews>
    <sheetView topLeftCell="A10" zoomScaleNormal="100" workbookViewId="0">
      <selection activeCell="E41" sqref="E41:E44"/>
    </sheetView>
  </sheetViews>
  <sheetFormatPr baseColWidth="10" defaultColWidth="12.5703125" defaultRowHeight="15" customHeight="1"/>
  <cols>
    <col min="1" max="1" width="3.140625" customWidth="1"/>
    <col min="2" max="2" width="3.5703125" customWidth="1"/>
    <col min="4" max="4" width="16" customWidth="1"/>
    <col min="5" max="5" width="21.140625" customWidth="1"/>
    <col min="6" max="6" width="14.140625" customWidth="1"/>
    <col min="7" max="7" width="15.7109375" customWidth="1"/>
    <col min="8" max="8" width="20.28515625" customWidth="1"/>
    <col min="9" max="9" width="15.42578125" customWidth="1"/>
    <col min="10" max="10" width="18" customWidth="1"/>
    <col min="11" max="11" width="23.5703125" customWidth="1"/>
    <col min="13" max="13" width="12.5703125" customWidth="1"/>
    <col min="14" max="14" width="5.42578125" customWidth="1"/>
  </cols>
  <sheetData>
    <row r="1" spans="2:13" ht="15.7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24.75" customHeight="1">
      <c r="B2" s="298" t="s">
        <v>0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2:13" ht="15.75" customHeight="1">
      <c r="D3" s="2"/>
    </row>
    <row r="4" spans="2:13" ht="15.75" customHeight="1">
      <c r="D4" s="2"/>
    </row>
    <row r="5" spans="2:13" ht="15.75" customHeight="1">
      <c r="B5" s="3"/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2:13" ht="92.25" customHeight="1">
      <c r="C6" s="300" t="s">
        <v>2</v>
      </c>
      <c r="D6" s="296"/>
      <c r="E6" s="296"/>
      <c r="F6" s="296"/>
      <c r="G6" s="296"/>
      <c r="H6" s="296"/>
      <c r="I6" s="296"/>
      <c r="J6" s="296"/>
      <c r="K6" s="296"/>
      <c r="L6" s="296"/>
      <c r="M6" s="296"/>
    </row>
    <row r="7" spans="2:13" ht="15.75" customHeight="1">
      <c r="C7" s="5"/>
    </row>
    <row r="8" spans="2:13" ht="15.75" customHeight="1">
      <c r="C8" s="6"/>
      <c r="D8" s="6"/>
      <c r="E8" s="6"/>
      <c r="F8" s="6"/>
      <c r="G8" s="6"/>
      <c r="H8" s="6"/>
      <c r="I8" s="6"/>
    </row>
    <row r="9" spans="2:13" ht="15.75" customHeight="1">
      <c r="C9" s="6"/>
      <c r="D9" s="301" t="s">
        <v>3</v>
      </c>
      <c r="E9" s="302"/>
      <c r="F9" s="302"/>
      <c r="G9" s="302"/>
      <c r="H9" s="302"/>
      <c r="I9" s="7"/>
    </row>
    <row r="10" spans="2:13" ht="15.75" customHeight="1">
      <c r="C10" s="8"/>
      <c r="D10" s="303"/>
      <c r="E10" s="296"/>
      <c r="F10" s="296"/>
      <c r="G10" s="296"/>
      <c r="H10" s="296"/>
      <c r="I10" s="7"/>
    </row>
    <row r="11" spans="2:13" ht="15.75" customHeight="1">
      <c r="C11" s="8"/>
      <c r="D11" s="303"/>
      <c r="E11" s="296"/>
      <c r="F11" s="296"/>
      <c r="G11" s="296"/>
      <c r="H11" s="296"/>
      <c r="I11" s="7"/>
    </row>
    <row r="12" spans="2:13" ht="15.75" customHeight="1">
      <c r="C12" s="8"/>
      <c r="D12" s="8"/>
      <c r="E12" s="8"/>
      <c r="F12" s="8"/>
      <c r="G12" s="8"/>
      <c r="H12" s="8"/>
      <c r="I12" s="8"/>
    </row>
    <row r="13" spans="2:13" ht="15.75" customHeight="1">
      <c r="C13" s="8"/>
      <c r="D13" s="304" t="s">
        <v>4</v>
      </c>
      <c r="E13" s="293"/>
      <c r="F13" s="293"/>
      <c r="G13" s="293"/>
      <c r="H13" s="294"/>
      <c r="I13" s="8"/>
    </row>
    <row r="14" spans="2:13" ht="15.75" customHeight="1" thickBot="1">
      <c r="C14" s="8"/>
      <c r="D14" s="9" t="s">
        <v>5</v>
      </c>
      <c r="E14" s="10" t="s">
        <v>6</v>
      </c>
      <c r="F14" s="10" t="s">
        <v>7</v>
      </c>
      <c r="G14" s="11" t="s">
        <v>8</v>
      </c>
      <c r="H14" s="10" t="s">
        <v>9</v>
      </c>
      <c r="I14" s="8"/>
    </row>
    <row r="15" spans="2:13" ht="15.75" customHeight="1" thickBot="1">
      <c r="C15" s="8"/>
      <c r="D15" s="12">
        <v>1</v>
      </c>
      <c r="E15" s="13">
        <v>1720</v>
      </c>
      <c r="F15" s="15">
        <v>36167.019999999997</v>
      </c>
      <c r="G15" s="14">
        <v>0</v>
      </c>
      <c r="H15" s="15">
        <f t="shared" ref="H15:H21" si="0">MIN(F15,F15*G15/E15)</f>
        <v>0</v>
      </c>
      <c r="I15" s="8"/>
      <c r="K15" s="16"/>
    </row>
    <row r="16" spans="2:13" ht="15.75" customHeight="1" thickBot="1">
      <c r="C16" s="8"/>
      <c r="D16" s="12">
        <v>2</v>
      </c>
      <c r="E16" s="13">
        <v>1720</v>
      </c>
      <c r="F16" s="15">
        <v>29095.67</v>
      </c>
      <c r="G16" s="14"/>
      <c r="H16" s="15">
        <f t="shared" si="0"/>
        <v>0</v>
      </c>
      <c r="I16" s="8"/>
      <c r="K16" s="16"/>
    </row>
    <row r="17" spans="3:17" ht="15.75" customHeight="1" thickBot="1">
      <c r="C17" s="8"/>
      <c r="D17" s="12">
        <v>3</v>
      </c>
      <c r="E17" s="13">
        <v>1720</v>
      </c>
      <c r="F17" s="15">
        <v>25458.17</v>
      </c>
      <c r="G17" s="14"/>
      <c r="H17" s="15">
        <f t="shared" si="0"/>
        <v>0</v>
      </c>
      <c r="I17" s="8"/>
      <c r="K17" s="16"/>
    </row>
    <row r="18" spans="3:17" ht="15.75" customHeight="1" thickBot="1">
      <c r="C18" s="8"/>
      <c r="D18" s="12">
        <v>4</v>
      </c>
      <c r="E18" s="13">
        <v>1720</v>
      </c>
      <c r="F18" s="15">
        <v>21821.75</v>
      </c>
      <c r="G18" s="14"/>
      <c r="H18" s="15">
        <f t="shared" si="0"/>
        <v>0</v>
      </c>
      <c r="I18" s="8"/>
    </row>
    <row r="19" spans="3:17" ht="15.75" customHeight="1" thickBot="1">
      <c r="C19" s="8"/>
      <c r="D19" s="12">
        <v>5</v>
      </c>
      <c r="E19" s="13">
        <v>1720</v>
      </c>
      <c r="F19" s="15">
        <v>18185.330000000002</v>
      </c>
      <c r="G19" s="14">
        <v>0</v>
      </c>
      <c r="H19" s="15">
        <f t="shared" si="0"/>
        <v>0</v>
      </c>
      <c r="I19" s="8"/>
    </row>
    <row r="20" spans="3:17" ht="15.75" customHeight="1" thickBot="1">
      <c r="C20" s="8"/>
      <c r="D20" s="12" t="s">
        <v>10</v>
      </c>
      <c r="E20" s="13">
        <v>1720</v>
      </c>
      <c r="F20" s="15">
        <v>17412.900000000001</v>
      </c>
      <c r="G20" s="14"/>
      <c r="H20" s="15">
        <f t="shared" si="0"/>
        <v>0</v>
      </c>
      <c r="I20" s="8"/>
    </row>
    <row r="21" spans="3:17" ht="15.75" customHeight="1" thickBot="1">
      <c r="C21" s="8"/>
      <c r="D21" s="12">
        <v>8</v>
      </c>
      <c r="E21" s="13">
        <v>1720</v>
      </c>
      <c r="F21" s="15">
        <v>16272.9</v>
      </c>
      <c r="G21" s="17"/>
      <c r="H21" s="15">
        <f t="shared" si="0"/>
        <v>0</v>
      </c>
      <c r="I21" s="8"/>
    </row>
    <row r="22" spans="3:17" ht="15.75" customHeight="1">
      <c r="J22" s="177"/>
    </row>
    <row r="23" spans="3:17" ht="15.75" customHeight="1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3:17" ht="15.75" customHeight="1">
      <c r="C24" s="18"/>
      <c r="D24" s="305" t="s">
        <v>11</v>
      </c>
      <c r="E24" s="302"/>
      <c r="F24" s="302"/>
      <c r="G24" s="302"/>
      <c r="H24" s="302"/>
      <c r="I24" s="19"/>
      <c r="J24" s="19"/>
      <c r="K24" s="19"/>
      <c r="L24" s="19"/>
      <c r="M24" s="19"/>
      <c r="N24" s="19"/>
      <c r="O24" s="20"/>
      <c r="P24" s="20"/>
      <c r="Q24" s="20"/>
    </row>
    <row r="25" spans="3:17" ht="15.75" customHeight="1">
      <c r="C25" s="21"/>
      <c r="D25" s="303"/>
      <c r="E25" s="296"/>
      <c r="F25" s="296"/>
      <c r="G25" s="296"/>
      <c r="H25" s="296"/>
      <c r="I25" s="20"/>
      <c r="J25" s="20"/>
      <c r="K25" s="20"/>
      <c r="L25" s="20"/>
      <c r="M25" s="20"/>
      <c r="N25" s="20"/>
      <c r="O25" s="20"/>
      <c r="P25" s="20"/>
      <c r="Q25" s="20"/>
    </row>
    <row r="26" spans="3:17" ht="15.75" customHeight="1">
      <c r="C26" s="21"/>
      <c r="D26" s="303"/>
      <c r="E26" s="296"/>
      <c r="F26" s="296"/>
      <c r="G26" s="296"/>
      <c r="H26" s="296"/>
      <c r="I26" s="20"/>
      <c r="J26" s="20"/>
      <c r="K26" s="20"/>
      <c r="L26" s="20"/>
      <c r="M26" s="20"/>
      <c r="N26" s="20"/>
      <c r="O26" s="20"/>
      <c r="P26" s="20"/>
      <c r="Q26" s="20"/>
    </row>
    <row r="27" spans="3:17" ht="15.75" customHeight="1">
      <c r="C27" s="21"/>
      <c r="D27" s="303"/>
      <c r="E27" s="296"/>
      <c r="F27" s="296"/>
      <c r="G27" s="296"/>
      <c r="H27" s="296"/>
      <c r="I27" s="20"/>
      <c r="J27" s="20"/>
      <c r="K27" s="20"/>
      <c r="L27" s="20"/>
      <c r="M27" s="20"/>
      <c r="N27" s="20"/>
      <c r="O27" s="20"/>
      <c r="P27" s="20"/>
      <c r="Q27" s="20"/>
    </row>
    <row r="28" spans="3:17" ht="15.75" customHeight="1">
      <c r="C28" s="21"/>
      <c r="D28" s="20"/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3:17" ht="15.75" customHeight="1">
      <c r="C29" s="23"/>
      <c r="D29" s="304" t="s">
        <v>12</v>
      </c>
      <c r="E29" s="293"/>
      <c r="F29" s="293"/>
      <c r="G29" s="293"/>
      <c r="H29" s="294"/>
      <c r="I29" s="20"/>
      <c r="J29" s="20"/>
      <c r="K29" s="20"/>
      <c r="L29" s="20"/>
      <c r="M29" s="20"/>
      <c r="N29" s="20"/>
      <c r="O29" s="20"/>
      <c r="P29" s="20"/>
      <c r="Q29" s="20"/>
    </row>
    <row r="30" spans="3:17" ht="15.75" customHeight="1">
      <c r="C30" s="21"/>
      <c r="D30" s="9" t="s">
        <v>13</v>
      </c>
      <c r="E30" s="24" t="s">
        <v>14</v>
      </c>
      <c r="F30" s="9" t="s">
        <v>15</v>
      </c>
      <c r="G30" s="9" t="s">
        <v>16</v>
      </c>
      <c r="H30" s="9" t="s">
        <v>17</v>
      </c>
      <c r="I30" s="20"/>
      <c r="J30" s="20"/>
      <c r="K30" s="20"/>
      <c r="L30" s="20"/>
      <c r="M30" s="20"/>
      <c r="N30" s="20"/>
      <c r="O30" s="20"/>
      <c r="P30" s="20"/>
      <c r="Q30" s="20"/>
    </row>
    <row r="31" spans="3:17" ht="15.75" customHeight="1">
      <c r="C31" s="25"/>
      <c r="D31" s="26" t="s">
        <v>18</v>
      </c>
      <c r="E31" s="27">
        <f>'Cuadro Resumen'!B12</f>
        <v>3096</v>
      </c>
      <c r="F31" s="28">
        <f>GPersonal!H25</f>
        <v>3096</v>
      </c>
      <c r="G31" s="29">
        <f t="shared" ref="G31:G34" si="1">F31-E31</f>
        <v>0</v>
      </c>
      <c r="H31" s="30">
        <f t="shared" ref="H31:H34" si="2">IF(E31&gt;0,G31/E31," ")</f>
        <v>0</v>
      </c>
      <c r="I31" s="20"/>
      <c r="J31" s="20"/>
      <c r="K31" s="25"/>
      <c r="N31" s="20"/>
      <c r="O31" s="20"/>
      <c r="P31" s="20"/>
      <c r="Q31" s="20"/>
    </row>
    <row r="32" spans="3:17" ht="15.75" customHeight="1">
      <c r="C32" s="25"/>
      <c r="D32" s="26" t="s">
        <v>19</v>
      </c>
      <c r="E32" s="27">
        <f>'Cuadro Resumen'!C12</f>
        <v>1012</v>
      </c>
      <c r="F32" s="28">
        <f>SUM(GActividades!I25,'GActividades (IVA recup)'!N25)</f>
        <v>2522</v>
      </c>
      <c r="G32" s="29">
        <f t="shared" si="1"/>
        <v>1510</v>
      </c>
      <c r="H32" s="30">
        <f t="shared" si="2"/>
        <v>1.4920948616600791</v>
      </c>
      <c r="I32" s="20"/>
      <c r="J32" s="20"/>
      <c r="K32" s="25"/>
      <c r="N32" s="20"/>
      <c r="O32" s="20"/>
      <c r="P32" s="20"/>
      <c r="Q32" s="20"/>
    </row>
    <row r="33" spans="3:17" ht="15.75" customHeight="1">
      <c r="C33" s="25"/>
      <c r="D33" s="26" t="s">
        <v>20</v>
      </c>
      <c r="E33" s="27">
        <f>'Cuadro Resumen'!D12</f>
        <v>1400</v>
      </c>
      <c r="F33" s="28">
        <f>SUM(GGenerales!I25,'GGenerales (IVA recup)'!N25)</f>
        <v>2300</v>
      </c>
      <c r="G33" s="29">
        <f t="shared" si="1"/>
        <v>900</v>
      </c>
      <c r="H33" s="30">
        <f t="shared" si="2"/>
        <v>0.6428571428571429</v>
      </c>
      <c r="I33" s="20"/>
      <c r="J33" s="20"/>
      <c r="K33" s="25"/>
      <c r="N33" s="20"/>
      <c r="O33" s="20"/>
      <c r="P33" s="20"/>
      <c r="Q33" s="20"/>
    </row>
    <row r="34" spans="3:17" ht="15.75" customHeight="1">
      <c r="C34" s="31"/>
      <c r="D34" s="26" t="s">
        <v>21</v>
      </c>
      <c r="E34" s="32">
        <f>'Cuadro Resumen'!E12</f>
        <v>54156.76</v>
      </c>
      <c r="F34" s="33">
        <f>SUM(GInversión!I25,'GInversion (IVA recup)'!N25)</f>
        <v>59156.759999999995</v>
      </c>
      <c r="G34" s="29">
        <f t="shared" si="1"/>
        <v>4999.9999999999927</v>
      </c>
      <c r="H34" s="30">
        <f t="shared" si="2"/>
        <v>9.2324577762775917E-2</v>
      </c>
      <c r="I34" s="20"/>
      <c r="J34" s="20"/>
      <c r="K34" s="25"/>
      <c r="N34" s="20"/>
      <c r="O34" s="20"/>
      <c r="P34" s="20"/>
      <c r="Q34" s="20"/>
    </row>
    <row r="35" spans="3:17" ht="15.75" customHeight="1">
      <c r="C35" s="21"/>
      <c r="D35" s="34" t="s">
        <v>22</v>
      </c>
      <c r="E35" s="35">
        <f t="shared" ref="E35:G35" si="3">SUM(E31:E33)</f>
        <v>5508</v>
      </c>
      <c r="F35" s="36">
        <f t="shared" si="3"/>
        <v>7918</v>
      </c>
      <c r="G35" s="37">
        <f t="shared" si="3"/>
        <v>2410</v>
      </c>
      <c r="H35" s="38"/>
      <c r="I35" s="20"/>
      <c r="J35" s="20"/>
      <c r="K35" s="25"/>
      <c r="N35" s="20"/>
      <c r="O35" s="20"/>
      <c r="P35" s="20"/>
      <c r="Q35" s="20"/>
    </row>
    <row r="36" spans="3:17" ht="15.75" customHeight="1">
      <c r="C36" s="39"/>
      <c r="D36" s="40" t="s">
        <v>23</v>
      </c>
      <c r="E36" s="27">
        <f>'Cuadro Resumen'!G12</f>
        <v>5600</v>
      </c>
      <c r="F36" s="27">
        <f>'Cuadro Resumen'!J16</f>
        <v>5600</v>
      </c>
      <c r="G36" s="41">
        <f>F36-E36</f>
        <v>0</v>
      </c>
      <c r="H36" s="42"/>
      <c r="I36" s="20"/>
      <c r="J36" s="20"/>
      <c r="K36" s="20"/>
      <c r="L36" s="20"/>
      <c r="M36" s="20"/>
      <c r="N36" s="20"/>
      <c r="O36" s="20"/>
      <c r="P36" s="20"/>
      <c r="Q36" s="20"/>
    </row>
    <row r="37" spans="3:17" ht="15.75" customHeight="1">
      <c r="C37" s="23"/>
      <c r="D37" s="23"/>
      <c r="E37" s="20"/>
      <c r="F37" s="20"/>
      <c r="G37" s="20"/>
      <c r="H37" s="20"/>
      <c r="I37" s="20"/>
      <c r="J37" s="20"/>
      <c r="K37" s="20"/>
      <c r="L37" s="20"/>
      <c r="M37" s="22"/>
      <c r="N37" s="20"/>
      <c r="O37" s="20"/>
      <c r="P37" s="20"/>
      <c r="Q37" s="20"/>
    </row>
    <row r="38" spans="3:17" ht="15.75" customHeight="1">
      <c r="C38" s="20"/>
      <c r="D38" s="23"/>
      <c r="E38" s="20"/>
      <c r="F38" s="20"/>
      <c r="G38" s="20"/>
      <c r="H38" s="20"/>
      <c r="I38" s="20"/>
      <c r="J38" s="20"/>
      <c r="K38" s="20"/>
      <c r="L38" s="20"/>
      <c r="M38" s="22"/>
      <c r="N38" s="20"/>
      <c r="O38" s="20"/>
      <c r="P38" s="20"/>
      <c r="Q38" s="20"/>
    </row>
    <row r="39" spans="3:17" ht="15.75" customHeight="1">
      <c r="C39" s="23"/>
      <c r="D39" s="304" t="s">
        <v>24</v>
      </c>
      <c r="E39" s="293"/>
      <c r="F39" s="294"/>
      <c r="G39" s="20"/>
      <c r="H39" s="20"/>
      <c r="I39" s="20"/>
      <c r="J39" s="20"/>
      <c r="K39" s="20"/>
      <c r="L39" s="20"/>
      <c r="M39" s="22"/>
      <c r="N39" s="20"/>
      <c r="O39" s="20"/>
      <c r="P39" s="20"/>
      <c r="Q39" s="20"/>
    </row>
    <row r="40" spans="3:17" ht="15.75" customHeight="1">
      <c r="C40" s="21"/>
      <c r="D40" s="9" t="s">
        <v>13</v>
      </c>
      <c r="E40" s="24" t="s">
        <v>15</v>
      </c>
      <c r="F40" s="9" t="s">
        <v>25</v>
      </c>
      <c r="G40" s="20"/>
      <c r="H40" s="20"/>
      <c r="I40" s="20"/>
      <c r="J40" s="8"/>
      <c r="K40" s="20"/>
      <c r="L40" s="20"/>
      <c r="M40" s="20"/>
      <c r="N40" s="20"/>
      <c r="O40" s="20"/>
      <c r="P40" s="20"/>
      <c r="Q40" s="20"/>
    </row>
    <row r="41" spans="3:17" ht="15.75" customHeight="1">
      <c r="C41" s="25"/>
      <c r="D41" s="26" t="s">
        <v>26</v>
      </c>
      <c r="E41" s="43">
        <f>Certif.Personal!J14</f>
        <v>1199</v>
      </c>
      <c r="F41" s="44">
        <f>E41/'Cuadro Resumen'!F12</f>
        <v>2.009561422856641E-2</v>
      </c>
      <c r="G41" s="20"/>
      <c r="H41" s="288" t="s">
        <v>27</v>
      </c>
      <c r="I41" s="289"/>
      <c r="J41" s="45"/>
      <c r="K41" s="45"/>
      <c r="L41" s="20"/>
      <c r="M41" s="20"/>
      <c r="N41" s="20"/>
      <c r="O41" s="20"/>
      <c r="P41" s="20"/>
      <c r="Q41" s="20"/>
    </row>
    <row r="42" spans="3:17" ht="15.75" customHeight="1">
      <c r="C42" s="25"/>
      <c r="D42" s="26" t="s">
        <v>28</v>
      </c>
      <c r="E42" s="46">
        <f>F33</f>
        <v>2300</v>
      </c>
      <c r="F42" s="44">
        <f>E42/'Cuadro Resumen'!F12</f>
        <v>3.8548717869643652E-2</v>
      </c>
      <c r="G42" s="20"/>
      <c r="H42" s="290"/>
      <c r="I42" s="291"/>
      <c r="J42" s="47"/>
      <c r="K42" s="47"/>
      <c r="L42" s="20"/>
      <c r="M42" s="20"/>
      <c r="N42" s="20"/>
      <c r="O42" s="20"/>
      <c r="P42" s="20"/>
      <c r="Q42" s="20"/>
    </row>
    <row r="43" spans="3:17" ht="15.75" customHeight="1">
      <c r="C43" s="25"/>
      <c r="D43" s="26" t="s">
        <v>29</v>
      </c>
      <c r="E43" s="48">
        <f>SUM(GActividades!I26,'GActividades (IVA recup)'!N26)</f>
        <v>22</v>
      </c>
      <c r="F43" s="44">
        <f>E43/'Cuadro Resumen'!F12</f>
        <v>3.6872686657920016E-4</v>
      </c>
      <c r="G43" s="20"/>
      <c r="H43" s="20"/>
      <c r="I43" s="20"/>
      <c r="J43" s="45"/>
      <c r="K43" s="45"/>
      <c r="L43" s="20"/>
      <c r="M43" s="25"/>
      <c r="P43" s="20"/>
      <c r="Q43" s="20"/>
    </row>
    <row r="44" spans="3:17" ht="15.75" customHeight="1">
      <c r="C44" s="25"/>
      <c r="D44" s="26" t="s">
        <v>30</v>
      </c>
      <c r="E44" s="49">
        <f>SUM(GActividades!I27,'GActividades (IVA recup)'!N27)</f>
        <v>2500</v>
      </c>
      <c r="F44" s="44">
        <f>E44/'Cuadro Resumen'!F12</f>
        <v>4.1900780293090932E-2</v>
      </c>
      <c r="G44" s="20"/>
      <c r="H44" s="20"/>
      <c r="I44" s="20"/>
      <c r="J44" s="8"/>
      <c r="K44" s="20"/>
      <c r="L44" s="20"/>
      <c r="M44" s="25"/>
      <c r="P44" s="20"/>
      <c r="Q44" s="20"/>
    </row>
    <row r="45" spans="3:17" ht="15.75" customHeight="1">
      <c r="C45" s="50"/>
      <c r="D45" s="292" t="s">
        <v>31</v>
      </c>
      <c r="E45" s="293"/>
      <c r="F45" s="293"/>
      <c r="G45" s="293"/>
      <c r="H45" s="294"/>
      <c r="I45" s="20"/>
      <c r="J45" s="295"/>
      <c r="K45" s="296"/>
      <c r="L45" s="39"/>
      <c r="M45" s="20"/>
      <c r="N45" s="20"/>
      <c r="O45" s="20"/>
      <c r="P45" s="51"/>
      <c r="Q45" s="20"/>
    </row>
    <row r="46" spans="3:17" ht="15.75" customHeight="1">
      <c r="C46" s="20"/>
      <c r="D46" s="20"/>
      <c r="E46" s="20"/>
      <c r="F46" s="20"/>
      <c r="G46" s="20"/>
      <c r="H46" s="20"/>
      <c r="I46" s="52"/>
      <c r="J46" s="297"/>
      <c r="K46" s="296"/>
      <c r="L46" s="53"/>
      <c r="M46" s="52"/>
      <c r="N46" s="52"/>
      <c r="O46" s="52"/>
      <c r="P46" s="52"/>
      <c r="Q46" s="52"/>
    </row>
    <row r="47" spans="3:17" ht="15.75" customHeight="1">
      <c r="C47" s="20"/>
      <c r="D47" s="20"/>
      <c r="E47" s="20"/>
      <c r="F47" s="20"/>
      <c r="G47" s="20"/>
      <c r="H47" s="20"/>
      <c r="I47" s="8"/>
      <c r="J47" s="8"/>
      <c r="K47" s="8"/>
      <c r="L47" s="8"/>
      <c r="M47" s="20"/>
      <c r="N47" s="20"/>
      <c r="O47" s="20"/>
      <c r="P47" s="51"/>
      <c r="Q47" s="20"/>
    </row>
    <row r="48" spans="3:17" ht="15.75" customHeight="1">
      <c r="C48" s="23"/>
      <c r="D48" s="20"/>
      <c r="E48" s="20"/>
      <c r="F48" s="20"/>
      <c r="G48" s="20"/>
      <c r="H48" s="20"/>
      <c r="I48" s="8"/>
      <c r="J48" s="8"/>
      <c r="K48" s="8"/>
      <c r="L48" s="20"/>
      <c r="M48" s="20"/>
      <c r="N48" s="20"/>
      <c r="O48" s="20"/>
      <c r="P48" s="20"/>
      <c r="Q48" s="20"/>
    </row>
    <row r="49" spans="3:17" ht="15.75" customHeight="1">
      <c r="C49" s="21"/>
      <c r="D49" s="20"/>
      <c r="E49" s="20"/>
      <c r="F49" s="20"/>
      <c r="G49" s="20"/>
      <c r="H49" s="20"/>
      <c r="I49" s="8"/>
      <c r="J49" s="8"/>
      <c r="K49" s="8"/>
      <c r="L49" s="20"/>
      <c r="M49" s="20"/>
      <c r="N49" s="20"/>
      <c r="O49" s="20"/>
      <c r="P49" s="20"/>
      <c r="Q49" s="20"/>
    </row>
    <row r="50" spans="3:17" ht="15.75" customHeight="1">
      <c r="C50" s="25"/>
      <c r="D50" s="20"/>
      <c r="E50" s="20"/>
      <c r="F50" s="20"/>
      <c r="G50" s="20"/>
      <c r="H50" s="20"/>
    </row>
    <row r="51" spans="3:17" ht="15.75" customHeight="1">
      <c r="C51" s="25"/>
      <c r="D51" s="20"/>
      <c r="E51" s="20"/>
      <c r="F51" s="20"/>
      <c r="G51" s="20"/>
      <c r="H51" s="20"/>
    </row>
    <row r="52" spans="3:17" ht="15.75" customHeight="1">
      <c r="C52" s="25"/>
      <c r="D52" s="20"/>
      <c r="E52" s="20"/>
      <c r="F52" s="20"/>
      <c r="G52" s="20"/>
      <c r="H52" s="20"/>
    </row>
    <row r="53" spans="3:17" ht="15.75" customHeight="1">
      <c r="C53" s="31"/>
      <c r="D53" s="20"/>
      <c r="E53" s="20"/>
      <c r="F53" s="20"/>
      <c r="G53" s="20"/>
      <c r="H53" s="20"/>
    </row>
    <row r="54" spans="3:17" ht="15.75" customHeight="1">
      <c r="C54" s="21"/>
      <c r="D54" s="20"/>
      <c r="E54" s="20"/>
      <c r="F54" s="20"/>
      <c r="G54" s="20"/>
      <c r="H54" s="20"/>
    </row>
    <row r="55" spans="3:17" ht="15.75" customHeight="1">
      <c r="C55" s="39"/>
      <c r="D55" s="20"/>
      <c r="E55" s="20"/>
      <c r="F55" s="20"/>
      <c r="G55" s="20"/>
      <c r="H55" s="20"/>
      <c r="I55" s="20"/>
    </row>
    <row r="56" spans="3:17" ht="15.75" customHeight="1">
      <c r="C56" s="23"/>
      <c r="D56" s="20"/>
      <c r="E56" s="20"/>
      <c r="F56" s="20"/>
      <c r="G56" s="20"/>
      <c r="H56" s="20"/>
      <c r="I56" s="20"/>
    </row>
    <row r="57" spans="3:17" ht="15.75" customHeight="1">
      <c r="C57" s="20"/>
      <c r="D57" s="20"/>
      <c r="E57" s="20"/>
      <c r="F57" s="20"/>
      <c r="G57" s="20"/>
      <c r="H57" s="20"/>
      <c r="I57" s="20"/>
    </row>
    <row r="58" spans="3:17" ht="15.75" customHeight="1">
      <c r="C58" s="23"/>
      <c r="D58" s="20"/>
      <c r="E58" s="20"/>
      <c r="F58" s="20"/>
      <c r="G58" s="20"/>
      <c r="H58" s="20"/>
      <c r="I58" s="20"/>
    </row>
    <row r="59" spans="3:17" ht="15.75" customHeight="1">
      <c r="C59" s="21"/>
      <c r="D59" s="20"/>
      <c r="E59" s="20"/>
      <c r="F59" s="20"/>
      <c r="G59" s="20"/>
      <c r="H59" s="20"/>
      <c r="I59" s="20"/>
    </row>
    <row r="60" spans="3:17" ht="15.75" customHeight="1">
      <c r="C60" s="25"/>
      <c r="D60" s="20"/>
      <c r="E60" s="20"/>
      <c r="F60" s="20"/>
      <c r="G60" s="20"/>
      <c r="H60" s="20"/>
      <c r="I60" s="20"/>
    </row>
    <row r="61" spans="3:17" ht="15.75" customHeight="1">
      <c r="C61" s="25"/>
      <c r="D61" s="20"/>
      <c r="E61" s="20"/>
      <c r="F61" s="20"/>
      <c r="G61" s="20"/>
      <c r="H61" s="20"/>
      <c r="I61" s="20"/>
    </row>
    <row r="62" spans="3:17" ht="15.75" customHeight="1">
      <c r="C62" s="25"/>
      <c r="D62" s="20"/>
      <c r="E62" s="20"/>
      <c r="F62" s="20"/>
      <c r="G62" s="20"/>
      <c r="H62" s="20"/>
      <c r="I62" s="20"/>
    </row>
    <row r="63" spans="3:17" ht="15.75" customHeight="1">
      <c r="C63" s="25"/>
      <c r="D63" s="20"/>
      <c r="E63" s="20"/>
      <c r="F63" s="20"/>
      <c r="G63" s="20"/>
      <c r="H63" s="20"/>
      <c r="I63" s="20"/>
    </row>
    <row r="64" spans="3:17" ht="15.75" customHeight="1">
      <c r="C64" s="50"/>
      <c r="D64" s="20"/>
      <c r="E64" s="20"/>
      <c r="F64" s="20"/>
      <c r="G64" s="20"/>
      <c r="H64" s="20"/>
      <c r="I64" s="20"/>
    </row>
    <row r="65" spans="3:9" ht="15.75" customHeight="1">
      <c r="C65" s="20"/>
      <c r="D65" s="20"/>
      <c r="E65" s="20"/>
      <c r="F65" s="20"/>
      <c r="G65" s="20"/>
      <c r="H65" s="20"/>
      <c r="I65" s="20"/>
    </row>
    <row r="66" spans="3:9" ht="15.75" customHeight="1">
      <c r="D66" s="20"/>
      <c r="E66" s="20"/>
      <c r="F66" s="20"/>
      <c r="G66" s="20"/>
      <c r="H66" s="20"/>
      <c r="I66" s="20"/>
    </row>
    <row r="67" spans="3:9" ht="15.75" customHeight="1"/>
    <row r="68" spans="3:9" ht="15.75" customHeight="1"/>
    <row r="69" spans="3:9" ht="15.75" customHeight="1"/>
    <row r="70" spans="3:9" ht="15.75" customHeight="1"/>
    <row r="71" spans="3:9" ht="15.75" customHeight="1"/>
    <row r="72" spans="3:9" ht="15.75" customHeight="1"/>
    <row r="73" spans="3:9" ht="15.75" customHeight="1"/>
    <row r="74" spans="3:9" ht="15.75" customHeight="1"/>
    <row r="75" spans="3:9" ht="15.75" customHeight="1"/>
    <row r="76" spans="3:9" ht="15.75" customHeight="1"/>
    <row r="77" spans="3:9" ht="15.75" customHeight="1"/>
    <row r="78" spans="3:9" ht="15.75" customHeight="1"/>
    <row r="79" spans="3:9" ht="15.75" customHeight="1"/>
    <row r="80" spans="3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1">
    <mergeCell ref="H41:I42"/>
    <mergeCell ref="D45:H45"/>
    <mergeCell ref="J45:K45"/>
    <mergeCell ref="J46:K46"/>
    <mergeCell ref="B2:M2"/>
    <mergeCell ref="C6:M6"/>
    <mergeCell ref="D9:H11"/>
    <mergeCell ref="D13:H13"/>
    <mergeCell ref="D24:H27"/>
    <mergeCell ref="D29:H29"/>
    <mergeCell ref="D39:F39"/>
  </mergeCells>
  <conditionalFormatting sqref="F41:F42">
    <cfRule type="cellIs" dxfId="22" priority="1" operator="greaterThan">
      <formula>"10%"</formula>
    </cfRule>
  </conditionalFormatting>
  <conditionalFormatting sqref="F43:F44">
    <cfRule type="cellIs" dxfId="21" priority="2" operator="greaterThan">
      <formula>"5%"</formula>
    </cfRule>
  </conditionalFormatting>
  <conditionalFormatting sqref="H31:H33">
    <cfRule type="cellIs" dxfId="20" priority="3" operator="greaterThan">
      <formula>"10%"</formula>
    </cfRule>
  </conditionalFormatting>
  <pageMargins left="0.70866141732283472" right="0.70866141732283472" top="0.74803149606299213" bottom="0.74803149606299213" header="0" footer="0"/>
  <pageSetup paperSize="9" scale="61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zoomScale="90" zoomScaleNormal="90" workbookViewId="0"/>
  </sheetViews>
  <sheetFormatPr baseColWidth="10" defaultColWidth="12.5703125" defaultRowHeight="15" customHeight="1"/>
  <cols>
    <col min="1" max="1" width="6.85546875" customWidth="1"/>
    <col min="3" max="3" width="26.28515625" customWidth="1"/>
    <col min="4" max="4" width="22.42578125" customWidth="1"/>
    <col min="5" max="6" width="24.28515625" customWidth="1"/>
    <col min="7" max="7" width="15" customWidth="1"/>
    <col min="8" max="8" width="12.5703125" style="191"/>
    <col min="9" max="9" width="25.42578125" style="253" hidden="1" customWidth="1"/>
    <col min="10" max="10" width="21.42578125" style="191" customWidth="1"/>
    <col min="11" max="11" width="18" customWidth="1"/>
    <col min="12" max="12" width="20.5703125" customWidth="1"/>
    <col min="13" max="13" width="14.85546875" customWidth="1"/>
    <col min="18" max="18" width="17.140625" customWidth="1"/>
  </cols>
  <sheetData>
    <row r="1" spans="1:19" ht="15.75" customHeight="1">
      <c r="A1" s="20"/>
      <c r="B1" s="20"/>
      <c r="C1" s="20"/>
      <c r="D1" s="20"/>
      <c r="E1" s="20"/>
      <c r="F1" s="20"/>
      <c r="G1" s="20"/>
      <c r="H1" s="6"/>
      <c r="I1" s="248"/>
      <c r="J1" s="6"/>
      <c r="K1" s="20"/>
      <c r="L1" s="8"/>
      <c r="M1" s="8"/>
      <c r="N1" s="8"/>
      <c r="O1" s="8"/>
      <c r="P1" s="8"/>
      <c r="Q1" s="8"/>
      <c r="R1" s="8"/>
      <c r="S1" s="8"/>
    </row>
    <row r="2" spans="1:19" ht="15.75" customHeight="1">
      <c r="A2" s="56"/>
      <c r="B2" s="336" t="s">
        <v>204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8"/>
      <c r="S2" s="8"/>
    </row>
    <row r="3" spans="1:19" ht="14.25">
      <c r="A3" s="56"/>
      <c r="B3" s="360" t="s">
        <v>33</v>
      </c>
      <c r="C3" s="319" t="s">
        <v>205</v>
      </c>
      <c r="D3" s="319" t="s">
        <v>137</v>
      </c>
      <c r="E3" s="319" t="s">
        <v>74</v>
      </c>
      <c r="F3" s="319" t="s">
        <v>75</v>
      </c>
      <c r="G3" s="319" t="s">
        <v>206</v>
      </c>
      <c r="H3" s="324" t="s">
        <v>38</v>
      </c>
      <c r="I3" s="361" t="s">
        <v>198</v>
      </c>
      <c r="J3" s="358" t="s">
        <v>207</v>
      </c>
      <c r="K3" s="343" t="s">
        <v>208</v>
      </c>
      <c r="L3" s="343" t="s">
        <v>209</v>
      </c>
      <c r="M3" s="343" t="s">
        <v>210</v>
      </c>
      <c r="N3" s="315" t="s">
        <v>39</v>
      </c>
      <c r="O3" s="316"/>
      <c r="P3" s="316"/>
      <c r="Q3" s="313"/>
      <c r="R3" s="319" t="s">
        <v>211</v>
      </c>
      <c r="S3" s="8"/>
    </row>
    <row r="4" spans="1:19" ht="202.5" customHeight="1" thickBot="1">
      <c r="A4" s="56"/>
      <c r="B4" s="333"/>
      <c r="C4" s="313"/>
      <c r="D4" s="313"/>
      <c r="E4" s="313"/>
      <c r="F4" s="313"/>
      <c r="G4" s="313"/>
      <c r="H4" s="313"/>
      <c r="I4" s="318"/>
      <c r="J4" s="318"/>
      <c r="K4" s="359"/>
      <c r="L4" s="318"/>
      <c r="M4" s="318"/>
      <c r="N4" s="193" t="s">
        <v>41</v>
      </c>
      <c r="O4" s="193" t="s">
        <v>78</v>
      </c>
      <c r="P4" s="180" t="s">
        <v>110</v>
      </c>
      <c r="Q4" s="181" t="s">
        <v>44</v>
      </c>
      <c r="R4" s="313"/>
      <c r="S4" s="8"/>
    </row>
    <row r="5" spans="1:19" ht="15.75" thickBot="1">
      <c r="A5" s="56"/>
      <c r="B5" s="84" t="s">
        <v>112</v>
      </c>
      <c r="C5" s="195" t="s">
        <v>212</v>
      </c>
      <c r="D5" s="232" t="s">
        <v>248</v>
      </c>
      <c r="E5" s="230" t="s">
        <v>250</v>
      </c>
      <c r="F5" s="233" t="s">
        <v>259</v>
      </c>
      <c r="G5" s="231">
        <v>45809</v>
      </c>
      <c r="H5" s="249">
        <v>500</v>
      </c>
      <c r="I5" s="237">
        <f>100% -'Cuadro Resumen'!C19</f>
        <v>0.95</v>
      </c>
      <c r="J5" s="237">
        <v>0.21</v>
      </c>
      <c r="K5" s="238">
        <f t="shared" ref="K5:K6" si="0">H5/(1+J5)</f>
        <v>413.22314049586777</v>
      </c>
      <c r="L5" s="239">
        <f t="shared" ref="L5" si="1">H5 * (I5 * J5)</f>
        <v>99.749999999999986</v>
      </c>
      <c r="M5" s="240">
        <f t="shared" ref="M5:M6" si="2">K5+L5</f>
        <v>512.97314049586771</v>
      </c>
      <c r="N5" s="265">
        <v>400</v>
      </c>
      <c r="O5" s="265">
        <v>100</v>
      </c>
      <c r="P5" s="265"/>
      <c r="Q5" s="265"/>
      <c r="R5" s="231">
        <v>45824</v>
      </c>
      <c r="S5" s="8"/>
    </row>
    <row r="6" spans="1:19" ht="15.75" customHeight="1" thickBot="1">
      <c r="A6" s="56"/>
      <c r="B6" s="84" t="s">
        <v>114</v>
      </c>
      <c r="C6" s="195" t="s">
        <v>115</v>
      </c>
      <c r="D6" s="232" t="s">
        <v>249</v>
      </c>
      <c r="E6" s="230" t="s">
        <v>251</v>
      </c>
      <c r="F6" s="233" t="s">
        <v>260</v>
      </c>
      <c r="G6" s="231" t="s">
        <v>267</v>
      </c>
      <c r="H6" s="249">
        <v>3500</v>
      </c>
      <c r="I6" s="237">
        <f>100% -'Cuadro Resumen'!C19</f>
        <v>0.95</v>
      </c>
      <c r="J6" s="237">
        <v>0.21</v>
      </c>
      <c r="K6" s="238">
        <f t="shared" si="0"/>
        <v>2892.5619834710747</v>
      </c>
      <c r="L6" s="239">
        <f t="shared" ref="L6" si="3">H6 * (I6 * J6)</f>
        <v>698.24999999999989</v>
      </c>
      <c r="M6" s="240">
        <f t="shared" si="2"/>
        <v>3590.8119834710747</v>
      </c>
      <c r="N6" s="265">
        <v>500</v>
      </c>
      <c r="O6" s="265">
        <v>2000</v>
      </c>
      <c r="P6" s="265">
        <v>500</v>
      </c>
      <c r="Q6" s="265">
        <v>500</v>
      </c>
      <c r="R6" s="231">
        <v>45997</v>
      </c>
      <c r="S6" s="8"/>
    </row>
    <row r="7" spans="1:19" ht="15.75" customHeight="1" thickBot="1">
      <c r="A7" s="56"/>
      <c r="B7" s="84" t="s">
        <v>116</v>
      </c>
      <c r="C7" s="195" t="s">
        <v>115</v>
      </c>
      <c r="D7" s="232"/>
      <c r="E7" s="230"/>
      <c r="F7" s="233"/>
      <c r="G7" s="231"/>
      <c r="H7" s="249"/>
      <c r="I7" s="237">
        <f>100% -'Cuadro Resumen'!C19</f>
        <v>0.95</v>
      </c>
      <c r="J7" s="237"/>
      <c r="K7" s="238"/>
      <c r="L7" s="239"/>
      <c r="M7" s="240"/>
      <c r="N7" s="265"/>
      <c r="O7" s="265"/>
      <c r="P7" s="265"/>
      <c r="Q7" s="265"/>
      <c r="R7" s="231"/>
      <c r="S7" s="8"/>
    </row>
    <row r="8" spans="1:19" ht="15.75" customHeight="1" thickBot="1">
      <c r="A8" s="56"/>
      <c r="B8" s="84" t="s">
        <v>117</v>
      </c>
      <c r="C8" s="195" t="s">
        <v>115</v>
      </c>
      <c r="D8" s="232"/>
      <c r="E8" s="230"/>
      <c r="F8" s="233"/>
      <c r="G8" s="231"/>
      <c r="H8" s="249"/>
      <c r="I8" s="237">
        <f>100% -'Cuadro Resumen'!C19</f>
        <v>0.95</v>
      </c>
      <c r="J8" s="237"/>
      <c r="K8" s="238"/>
      <c r="L8" s="239"/>
      <c r="M8" s="240"/>
      <c r="N8" s="265"/>
      <c r="O8" s="265"/>
      <c r="P8" s="265"/>
      <c r="Q8" s="265"/>
      <c r="R8" s="231"/>
      <c r="S8" s="8"/>
    </row>
    <row r="9" spans="1:19" ht="15.75" customHeight="1" thickBot="1">
      <c r="A9" s="56"/>
      <c r="B9" s="84" t="s">
        <v>118</v>
      </c>
      <c r="C9" s="195" t="s">
        <v>115</v>
      </c>
      <c r="D9" s="232"/>
      <c r="E9" s="230"/>
      <c r="F9" s="233"/>
      <c r="G9" s="231"/>
      <c r="H9" s="249"/>
      <c r="I9" s="237">
        <f>100% -'Cuadro Resumen'!C19</f>
        <v>0.95</v>
      </c>
      <c r="J9" s="237"/>
      <c r="K9" s="238"/>
      <c r="L9" s="239"/>
      <c r="M9" s="240"/>
      <c r="N9" s="265"/>
      <c r="O9" s="265"/>
      <c r="P9" s="265"/>
      <c r="Q9" s="265"/>
      <c r="R9" s="231"/>
      <c r="S9" s="8"/>
    </row>
    <row r="10" spans="1:19" ht="15.75" customHeight="1" thickBot="1">
      <c r="A10" s="56"/>
      <c r="B10" s="84" t="s">
        <v>119</v>
      </c>
      <c r="C10" s="195" t="s">
        <v>115</v>
      </c>
      <c r="D10" s="232"/>
      <c r="E10" s="230"/>
      <c r="F10" s="233"/>
      <c r="G10" s="231"/>
      <c r="H10" s="249"/>
      <c r="I10" s="237">
        <f>100% -'Cuadro Resumen'!C19</f>
        <v>0.95</v>
      </c>
      <c r="J10" s="237"/>
      <c r="K10" s="238"/>
      <c r="L10" s="239"/>
      <c r="M10" s="240"/>
      <c r="N10" s="265"/>
      <c r="O10" s="265"/>
      <c r="P10" s="265"/>
      <c r="Q10" s="265"/>
      <c r="R10" s="231"/>
      <c r="S10" s="8"/>
    </row>
    <row r="11" spans="1:19" ht="15.75" customHeight="1" thickBot="1">
      <c r="A11" s="56"/>
      <c r="B11" s="84" t="s">
        <v>120</v>
      </c>
      <c r="C11" s="195" t="s">
        <v>115</v>
      </c>
      <c r="D11" s="232"/>
      <c r="E11" s="230"/>
      <c r="F11" s="233"/>
      <c r="G11" s="231"/>
      <c r="H11" s="249"/>
      <c r="I11" s="237">
        <f>100% -'Cuadro Resumen'!C19</f>
        <v>0.95</v>
      </c>
      <c r="J11" s="237"/>
      <c r="K11" s="238"/>
      <c r="L11" s="239"/>
      <c r="M11" s="240"/>
      <c r="N11" s="265"/>
      <c r="O11" s="265"/>
      <c r="P11" s="265"/>
      <c r="Q11" s="265"/>
      <c r="R11" s="231"/>
      <c r="S11" s="8"/>
    </row>
    <row r="12" spans="1:19" ht="15.75" customHeight="1" thickBot="1">
      <c r="A12" s="56"/>
      <c r="B12" s="84" t="s">
        <v>121</v>
      </c>
      <c r="C12" s="195" t="s">
        <v>115</v>
      </c>
      <c r="D12" s="232"/>
      <c r="E12" s="230"/>
      <c r="F12" s="233"/>
      <c r="G12" s="231"/>
      <c r="H12" s="249"/>
      <c r="I12" s="237">
        <f>100% -'Cuadro Resumen'!C19</f>
        <v>0.95</v>
      </c>
      <c r="J12" s="237"/>
      <c r="K12" s="238"/>
      <c r="L12" s="239"/>
      <c r="M12" s="240"/>
      <c r="N12" s="265"/>
      <c r="O12" s="265"/>
      <c r="P12" s="265"/>
      <c r="Q12" s="265"/>
      <c r="R12" s="231"/>
      <c r="S12" s="8"/>
    </row>
    <row r="13" spans="1:19" ht="15.75" customHeight="1" thickBot="1">
      <c r="A13" s="56"/>
      <c r="B13" s="84" t="s">
        <v>122</v>
      </c>
      <c r="C13" s="195" t="s">
        <v>115</v>
      </c>
      <c r="D13" s="232"/>
      <c r="E13" s="230"/>
      <c r="F13" s="233"/>
      <c r="G13" s="231"/>
      <c r="H13" s="249"/>
      <c r="I13" s="237">
        <f>100% -'Cuadro Resumen'!C19</f>
        <v>0.95</v>
      </c>
      <c r="J13" s="237"/>
      <c r="K13" s="238"/>
      <c r="L13" s="239"/>
      <c r="M13" s="240"/>
      <c r="N13" s="265"/>
      <c r="O13" s="265"/>
      <c r="P13" s="265"/>
      <c r="Q13" s="265"/>
      <c r="R13" s="231"/>
      <c r="S13" s="8"/>
    </row>
    <row r="14" spans="1:19" ht="15.75" customHeight="1" thickBot="1">
      <c r="A14" s="56"/>
      <c r="B14" s="85" t="s">
        <v>123</v>
      </c>
      <c r="C14" s="195" t="s">
        <v>115</v>
      </c>
      <c r="D14" s="232"/>
      <c r="E14" s="230"/>
      <c r="F14" s="233"/>
      <c r="G14" s="231"/>
      <c r="H14" s="249"/>
      <c r="I14" s="237">
        <f>100% -'Cuadro Resumen'!C19</f>
        <v>0.95</v>
      </c>
      <c r="J14" s="237"/>
      <c r="K14" s="238"/>
      <c r="L14" s="239"/>
      <c r="M14" s="240"/>
      <c r="N14" s="265"/>
      <c r="O14" s="265"/>
      <c r="P14" s="265"/>
      <c r="Q14" s="265"/>
      <c r="R14" s="231"/>
      <c r="S14" s="8"/>
    </row>
    <row r="15" spans="1:19" ht="15.75" customHeight="1" thickBot="1">
      <c r="A15" s="56"/>
      <c r="B15" s="86" t="s">
        <v>124</v>
      </c>
      <c r="C15" s="195" t="s">
        <v>115</v>
      </c>
      <c r="D15" s="232"/>
      <c r="E15" s="230"/>
      <c r="F15" s="233"/>
      <c r="G15" s="231"/>
      <c r="H15" s="249"/>
      <c r="I15" s="237">
        <f>100% -'Cuadro Resumen'!C19</f>
        <v>0.95</v>
      </c>
      <c r="J15" s="237"/>
      <c r="K15" s="238"/>
      <c r="L15" s="239"/>
      <c r="M15" s="240"/>
      <c r="N15" s="265"/>
      <c r="O15" s="265"/>
      <c r="P15" s="265"/>
      <c r="Q15" s="265"/>
      <c r="R15" s="231"/>
      <c r="S15" s="8"/>
    </row>
    <row r="16" spans="1:19" ht="15.75" customHeight="1" thickBot="1">
      <c r="A16" s="56"/>
      <c r="B16" s="85" t="s">
        <v>125</v>
      </c>
      <c r="C16" s="195" t="s">
        <v>115</v>
      </c>
      <c r="D16" s="232"/>
      <c r="E16" s="230"/>
      <c r="F16" s="233"/>
      <c r="G16" s="231" t="s">
        <v>56</v>
      </c>
      <c r="H16" s="249"/>
      <c r="I16" s="237">
        <f>100% -'Cuadro Resumen'!C19</f>
        <v>0.95</v>
      </c>
      <c r="J16" s="237"/>
      <c r="K16" s="238"/>
      <c r="L16" s="239"/>
      <c r="M16" s="240"/>
      <c r="N16" s="265"/>
      <c r="O16" s="265"/>
      <c r="P16" s="265"/>
      <c r="Q16" s="265"/>
      <c r="R16" s="231"/>
      <c r="S16" s="8"/>
    </row>
    <row r="17" spans="1:19" ht="15.75" customHeight="1" thickBot="1">
      <c r="A17" s="56"/>
      <c r="B17" s="86" t="s">
        <v>126</v>
      </c>
      <c r="C17" s="195" t="s">
        <v>115</v>
      </c>
      <c r="D17" s="232"/>
      <c r="E17" s="230"/>
      <c r="F17" s="233"/>
      <c r="G17" s="231"/>
      <c r="H17" s="249"/>
      <c r="I17" s="237">
        <f>100% -'Cuadro Resumen'!C19</f>
        <v>0.95</v>
      </c>
      <c r="J17" s="237"/>
      <c r="K17" s="238"/>
      <c r="L17" s="239"/>
      <c r="M17" s="240"/>
      <c r="N17" s="265"/>
      <c r="O17" s="265"/>
      <c r="P17" s="265"/>
      <c r="Q17" s="265"/>
      <c r="R17" s="231"/>
      <c r="S17" s="8"/>
    </row>
    <row r="18" spans="1:19" ht="15.75" customHeight="1" thickBot="1">
      <c r="A18" s="56"/>
      <c r="B18" s="85" t="s">
        <v>127</v>
      </c>
      <c r="C18" s="195" t="s">
        <v>115</v>
      </c>
      <c r="D18" s="232"/>
      <c r="E18" s="230"/>
      <c r="F18" s="233"/>
      <c r="G18" s="231"/>
      <c r="H18" s="249"/>
      <c r="I18" s="237">
        <f>100% -'Cuadro Resumen'!C19</f>
        <v>0.95</v>
      </c>
      <c r="J18" s="237"/>
      <c r="K18" s="238"/>
      <c r="L18" s="239"/>
      <c r="M18" s="240"/>
      <c r="N18" s="265"/>
      <c r="O18" s="265"/>
      <c r="P18" s="265"/>
      <c r="Q18" s="265"/>
      <c r="R18" s="231"/>
      <c r="S18" s="8"/>
    </row>
    <row r="19" spans="1:19" ht="15.75" customHeight="1" thickBot="1">
      <c r="A19" s="56"/>
      <c r="B19" s="86" t="s">
        <v>128</v>
      </c>
      <c r="C19" s="195" t="s">
        <v>115</v>
      </c>
      <c r="D19" s="232"/>
      <c r="E19" s="230"/>
      <c r="F19" s="233"/>
      <c r="G19" s="231"/>
      <c r="H19" s="249"/>
      <c r="I19" s="237">
        <f>100% -'Cuadro Resumen'!C19</f>
        <v>0.95</v>
      </c>
      <c r="J19" s="237"/>
      <c r="K19" s="238"/>
      <c r="L19" s="239"/>
      <c r="M19" s="240"/>
      <c r="N19" s="265"/>
      <c r="O19" s="265"/>
      <c r="P19" s="265"/>
      <c r="Q19" s="265"/>
      <c r="R19" s="231"/>
      <c r="S19" s="8"/>
    </row>
    <row r="20" spans="1:19" ht="15.75" customHeight="1" thickBot="1">
      <c r="A20" s="56"/>
      <c r="B20" s="85" t="s">
        <v>129</v>
      </c>
      <c r="C20" s="195" t="s">
        <v>115</v>
      </c>
      <c r="D20" s="232"/>
      <c r="E20" s="230"/>
      <c r="F20" s="233"/>
      <c r="G20" s="231"/>
      <c r="H20" s="249"/>
      <c r="I20" s="237">
        <f>100% -'Cuadro Resumen'!C19</f>
        <v>0.95</v>
      </c>
      <c r="J20" s="237"/>
      <c r="K20" s="238"/>
      <c r="L20" s="239"/>
      <c r="M20" s="240"/>
      <c r="N20" s="265"/>
      <c r="O20" s="265"/>
      <c r="P20" s="265"/>
      <c r="Q20" s="265"/>
      <c r="R20" s="231"/>
      <c r="S20" s="8"/>
    </row>
    <row r="21" spans="1:19" ht="15.75" customHeight="1" thickBot="1">
      <c r="A21" s="56"/>
      <c r="B21" s="154" t="s">
        <v>130</v>
      </c>
      <c r="C21" s="195" t="s">
        <v>115</v>
      </c>
      <c r="D21" s="232"/>
      <c r="E21" s="230"/>
      <c r="F21" s="233"/>
      <c r="G21" s="231"/>
      <c r="H21" s="249"/>
      <c r="I21" s="237">
        <f>100% -'Cuadro Resumen'!C19</f>
        <v>0.95</v>
      </c>
      <c r="J21" s="237"/>
      <c r="K21" s="238"/>
      <c r="L21" s="239"/>
      <c r="M21" s="240"/>
      <c r="N21" s="265"/>
      <c r="O21" s="265"/>
      <c r="P21" s="265"/>
      <c r="Q21" s="265"/>
      <c r="R21" s="231"/>
      <c r="S21" s="8"/>
    </row>
    <row r="22" spans="1:19" ht="15.75" customHeight="1" thickBot="1">
      <c r="A22" s="56"/>
      <c r="B22" s="85" t="s">
        <v>131</v>
      </c>
      <c r="C22" s="195" t="s">
        <v>115</v>
      </c>
      <c r="D22" s="232"/>
      <c r="E22" s="230"/>
      <c r="F22" s="233"/>
      <c r="G22" s="231"/>
      <c r="H22" s="249"/>
      <c r="I22" s="237">
        <f>100% -'Cuadro Resumen'!C19</f>
        <v>0.95</v>
      </c>
      <c r="J22" s="237"/>
      <c r="K22" s="238"/>
      <c r="L22" s="239"/>
      <c r="M22" s="240"/>
      <c r="N22" s="265"/>
      <c r="O22" s="265"/>
      <c r="P22" s="265"/>
      <c r="Q22" s="265"/>
      <c r="R22" s="231"/>
      <c r="S22" s="8"/>
    </row>
    <row r="23" spans="1:19" ht="15.75" customHeight="1" thickBot="1">
      <c r="A23" s="56"/>
      <c r="B23" s="154" t="s">
        <v>132</v>
      </c>
      <c r="C23" s="195" t="s">
        <v>115</v>
      </c>
      <c r="D23" s="232"/>
      <c r="E23" s="230"/>
      <c r="F23" s="233"/>
      <c r="G23" s="231"/>
      <c r="H23" s="249"/>
      <c r="I23" s="237">
        <f>100% -'Cuadro Resumen'!C19</f>
        <v>0.95</v>
      </c>
      <c r="J23" s="237"/>
      <c r="K23" s="238"/>
      <c r="L23" s="239"/>
      <c r="M23" s="240"/>
      <c r="N23" s="265"/>
      <c r="O23" s="265"/>
      <c r="P23" s="265"/>
      <c r="Q23" s="265"/>
      <c r="R23" s="231"/>
      <c r="S23" s="8"/>
    </row>
    <row r="24" spans="1:19" ht="15.75" customHeight="1" thickBot="1">
      <c r="A24" s="56"/>
      <c r="B24" s="86" t="s">
        <v>133</v>
      </c>
      <c r="C24" s="195" t="s">
        <v>115</v>
      </c>
      <c r="D24" s="232"/>
      <c r="E24" s="230"/>
      <c r="F24" s="233"/>
      <c r="G24" s="231"/>
      <c r="H24" s="249"/>
      <c r="I24" s="237">
        <f>100% -'Cuadro Resumen'!C19</f>
        <v>0.95</v>
      </c>
      <c r="J24" s="237"/>
      <c r="K24" s="238"/>
      <c r="L24" s="239"/>
      <c r="M24" s="240"/>
      <c r="N24" s="265"/>
      <c r="O24" s="265"/>
      <c r="P24" s="265"/>
      <c r="Q24" s="265"/>
      <c r="R24" s="231"/>
      <c r="S24" s="8"/>
    </row>
    <row r="25" spans="1:19" ht="15.75" customHeight="1">
      <c r="A25" s="20"/>
      <c r="B25" s="85"/>
      <c r="C25" s="64"/>
      <c r="D25" s="64"/>
      <c r="E25" s="79"/>
      <c r="F25" s="229" t="s">
        <v>134</v>
      </c>
      <c r="G25" s="61"/>
      <c r="H25" s="182">
        <f>SUM(H5:H24)</f>
        <v>4000</v>
      </c>
      <c r="I25" s="250"/>
      <c r="J25" s="235"/>
      <c r="K25" s="238">
        <f>SUM(K2:K13)</f>
        <v>3305.7851239669426</v>
      </c>
      <c r="L25" s="239"/>
      <c r="M25" s="240"/>
      <c r="N25" s="182">
        <f t="shared" ref="N25:Q25" si="4">SUM(N5:N24)</f>
        <v>900</v>
      </c>
      <c r="O25" s="182">
        <f t="shared" si="4"/>
        <v>2100</v>
      </c>
      <c r="P25" s="182">
        <f t="shared" si="4"/>
        <v>500</v>
      </c>
      <c r="Q25" s="182">
        <f t="shared" si="4"/>
        <v>500</v>
      </c>
      <c r="R25" s="234"/>
      <c r="S25" s="8"/>
    </row>
    <row r="26" spans="1:19" ht="15.75" customHeight="1">
      <c r="A26" s="20"/>
      <c r="B26" s="20"/>
      <c r="C26" s="20"/>
      <c r="D26" s="20"/>
      <c r="E26" s="72"/>
      <c r="F26" s="72"/>
      <c r="G26" s="72"/>
      <c r="H26" s="214"/>
      <c r="I26" s="251"/>
      <c r="J26" s="214"/>
      <c r="K26" s="72"/>
      <c r="L26" s="8"/>
      <c r="M26" s="8"/>
      <c r="N26" s="8"/>
      <c r="O26" s="8"/>
      <c r="P26" s="8"/>
      <c r="Q26" s="8"/>
      <c r="R26" s="8"/>
      <c r="S26" s="8"/>
    </row>
    <row r="27" spans="1:19" ht="15.75" customHeight="1">
      <c r="A27" s="20"/>
      <c r="B27" s="8"/>
      <c r="C27" s="8"/>
      <c r="D27" s="8"/>
      <c r="E27" s="8"/>
      <c r="F27" s="8"/>
      <c r="G27" s="8"/>
      <c r="H27" s="179"/>
      <c r="I27" s="252"/>
      <c r="J27" s="179"/>
      <c r="K27" s="8"/>
      <c r="L27" s="8"/>
      <c r="M27" s="8"/>
      <c r="N27" s="8"/>
      <c r="O27" s="8"/>
      <c r="P27" s="8"/>
      <c r="Q27" s="8"/>
      <c r="R27" s="8"/>
      <c r="S27" s="8"/>
    </row>
    <row r="28" spans="1:19" ht="15.75" customHeight="1">
      <c r="A28" s="67"/>
    </row>
    <row r="29" spans="1:19" ht="15.75" customHeight="1"/>
    <row r="30" spans="1:19" ht="15.75" customHeight="1"/>
    <row r="31" spans="1:19" ht="15.75" customHeight="1">
      <c r="C31" s="67"/>
    </row>
    <row r="32" spans="1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5">
    <mergeCell ref="M3:M4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">
    <cfRule type="expression" dxfId="3" priority="4">
      <formula>SUM(N5:Q5)&gt;H5</formula>
    </cfRule>
  </conditionalFormatting>
  <conditionalFormatting sqref="H6:H24">
    <cfRule type="expression" dxfId="2" priority="1">
      <formula>SUM(N6:Q6)&gt;H6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topLeftCell="A10" zoomScale="90" zoomScaleNormal="90" workbookViewId="0">
      <selection activeCell="S1" sqref="S1"/>
    </sheetView>
  </sheetViews>
  <sheetFormatPr baseColWidth="10" defaultColWidth="12.5703125" defaultRowHeight="15" customHeight="1"/>
  <cols>
    <col min="1" max="1" width="2.28515625" customWidth="1"/>
    <col min="3" max="3" width="23.85546875" customWidth="1"/>
    <col min="4" max="4" width="23.28515625" customWidth="1"/>
    <col min="5" max="5" width="15.140625" customWidth="1"/>
    <col min="6" max="6" width="44.7109375" customWidth="1"/>
    <col min="7" max="7" width="24.28515625" customWidth="1"/>
    <col min="9" max="9" width="12.5703125" hidden="1" customWidth="1"/>
    <col min="13" max="13" width="13.7109375" customWidth="1"/>
    <col min="16" max="16" width="14" customWidth="1"/>
    <col min="18" max="18" width="26.140625" customWidth="1"/>
  </cols>
  <sheetData>
    <row r="1" spans="1:19" ht="15.75" customHeight="1">
      <c r="A1" s="20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7"/>
      <c r="S1" s="8"/>
    </row>
    <row r="2" spans="1:19" ht="15.75" customHeight="1">
      <c r="A2" s="56"/>
      <c r="B2" s="364" t="s">
        <v>213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4"/>
      <c r="S2" s="8"/>
    </row>
    <row r="3" spans="1:19" ht="14.25">
      <c r="A3" s="56"/>
      <c r="B3" s="319" t="s">
        <v>33</v>
      </c>
      <c r="C3" s="319" t="s">
        <v>214</v>
      </c>
      <c r="D3" s="319" t="s">
        <v>137</v>
      </c>
      <c r="E3" s="319" t="s">
        <v>74</v>
      </c>
      <c r="F3" s="343" t="s">
        <v>75</v>
      </c>
      <c r="G3" s="344" t="s">
        <v>215</v>
      </c>
      <c r="H3" s="340" t="s">
        <v>38</v>
      </c>
      <c r="I3" s="365" t="s">
        <v>216</v>
      </c>
      <c r="J3" s="362" t="s">
        <v>217</v>
      </c>
      <c r="K3" s="362" t="s">
        <v>218</v>
      </c>
      <c r="L3" s="340" t="s">
        <v>209</v>
      </c>
      <c r="M3" s="362" t="s">
        <v>219</v>
      </c>
      <c r="N3" s="341" t="s">
        <v>39</v>
      </c>
      <c r="O3" s="321"/>
      <c r="P3" s="321"/>
      <c r="Q3" s="322"/>
      <c r="R3" s="344" t="s">
        <v>220</v>
      </c>
      <c r="S3" s="8"/>
    </row>
    <row r="4" spans="1:19" ht="199.5" customHeight="1">
      <c r="A4" s="56"/>
      <c r="B4" s="313"/>
      <c r="C4" s="313"/>
      <c r="D4" s="313"/>
      <c r="E4" s="313"/>
      <c r="F4" s="318"/>
      <c r="G4" s="313"/>
      <c r="H4" s="313"/>
      <c r="I4" s="366"/>
      <c r="J4" s="313"/>
      <c r="K4" s="313"/>
      <c r="L4" s="313"/>
      <c r="M4" s="313"/>
      <c r="N4" s="223" t="s">
        <v>41</v>
      </c>
      <c r="O4" s="223" t="s">
        <v>78</v>
      </c>
      <c r="P4" s="223" t="s">
        <v>221</v>
      </c>
      <c r="Q4" s="224" t="s">
        <v>142</v>
      </c>
      <c r="R4" s="313"/>
      <c r="S4" s="8"/>
    </row>
    <row r="5" spans="1:19" ht="15.75" customHeight="1">
      <c r="A5" s="56"/>
      <c r="B5" s="84" t="s">
        <v>143</v>
      </c>
      <c r="C5" s="228" t="s">
        <v>144</v>
      </c>
      <c r="D5" s="230" t="s">
        <v>248</v>
      </c>
      <c r="E5" s="274" t="s">
        <v>250</v>
      </c>
      <c r="F5" s="274" t="s">
        <v>253</v>
      </c>
      <c r="G5" s="275">
        <v>45672</v>
      </c>
      <c r="H5" s="276">
        <v>2200</v>
      </c>
      <c r="I5" s="285">
        <f>100% -'Cuadro Resumen'!C19</f>
        <v>0.95</v>
      </c>
      <c r="J5" s="277">
        <v>0.21</v>
      </c>
      <c r="K5" s="278">
        <f>H5/(1+J5)</f>
        <v>1818.1818181818182</v>
      </c>
      <c r="L5" s="278">
        <f>K5 * (I5 * J5)</f>
        <v>362.72727272727269</v>
      </c>
      <c r="M5" s="279">
        <f t="shared" ref="M5" si="0">K5+L5</f>
        <v>2180.909090909091</v>
      </c>
      <c r="N5" s="280">
        <v>2000</v>
      </c>
      <c r="O5" s="280">
        <v>200</v>
      </c>
      <c r="P5" s="281"/>
      <c r="Q5" s="281"/>
      <c r="R5" s="275">
        <v>45675</v>
      </c>
      <c r="S5" s="8"/>
    </row>
    <row r="6" spans="1:19" ht="15.75" customHeight="1">
      <c r="A6" s="56"/>
      <c r="B6" s="84" t="s">
        <v>145</v>
      </c>
      <c r="C6" s="228" t="s">
        <v>144</v>
      </c>
      <c r="D6" s="230" t="s">
        <v>268</v>
      </c>
      <c r="E6" s="274" t="s">
        <v>251</v>
      </c>
      <c r="F6" s="274" t="s">
        <v>252</v>
      </c>
      <c r="G6" s="275">
        <v>45704</v>
      </c>
      <c r="H6" s="276">
        <v>3150</v>
      </c>
      <c r="I6" s="285">
        <f>100% -'Cuadro Resumen'!C19</f>
        <v>0.95</v>
      </c>
      <c r="J6" s="277">
        <v>0.21</v>
      </c>
      <c r="K6" s="278">
        <f>H6/(1+J6)</f>
        <v>2603.3057851239669</v>
      </c>
      <c r="L6" s="278">
        <f>K6 * (I6 * J6)</f>
        <v>519.35950413223134</v>
      </c>
      <c r="M6" s="279">
        <f>K6+L6</f>
        <v>3122.6652892561983</v>
      </c>
      <c r="N6" s="280">
        <v>3000</v>
      </c>
      <c r="O6" s="280">
        <v>150</v>
      </c>
      <c r="P6" s="281"/>
      <c r="Q6" s="281"/>
      <c r="R6" s="275">
        <v>45730</v>
      </c>
      <c r="S6" s="8"/>
    </row>
    <row r="7" spans="1:19" ht="15.75" customHeight="1">
      <c r="A7" s="56"/>
      <c r="B7" s="84" t="s">
        <v>147</v>
      </c>
      <c r="C7" s="70" t="s">
        <v>144</v>
      </c>
      <c r="D7" s="225"/>
      <c r="E7" s="226"/>
      <c r="F7" s="226"/>
      <c r="G7" s="227"/>
      <c r="H7" s="276"/>
      <c r="I7" s="285">
        <f>100% -'Cuadro Resumen'!C19</f>
        <v>0.95</v>
      </c>
      <c r="J7" s="277"/>
      <c r="K7" s="278"/>
      <c r="L7" s="278"/>
      <c r="M7" s="279"/>
      <c r="N7" s="280"/>
      <c r="O7" s="280"/>
      <c r="P7" s="282"/>
      <c r="Q7" s="282"/>
      <c r="R7" s="275"/>
      <c r="S7" s="8"/>
    </row>
    <row r="8" spans="1:19" ht="15.75" customHeight="1">
      <c r="A8" s="56"/>
      <c r="B8" s="84" t="s">
        <v>148</v>
      </c>
      <c r="C8" s="228" t="s">
        <v>146</v>
      </c>
      <c r="D8" s="199"/>
      <c r="E8" s="199"/>
      <c r="F8" s="199"/>
      <c r="G8" s="200"/>
      <c r="H8" s="276"/>
      <c r="I8" s="285">
        <f>100% -'Cuadro Resumen'!C19</f>
        <v>0.95</v>
      </c>
      <c r="J8" s="277"/>
      <c r="K8" s="278"/>
      <c r="L8" s="278"/>
      <c r="M8" s="279"/>
      <c r="N8" s="280"/>
      <c r="O8" s="280"/>
      <c r="P8" s="283"/>
      <c r="Q8" s="283"/>
      <c r="R8" s="275"/>
      <c r="S8" s="8"/>
    </row>
    <row r="9" spans="1:19" ht="15.75" customHeight="1">
      <c r="A9" s="56"/>
      <c r="B9" s="84" t="s">
        <v>149</v>
      </c>
      <c r="C9" s="228" t="s">
        <v>146</v>
      </c>
      <c r="D9" s="199"/>
      <c r="E9" s="199"/>
      <c r="F9" s="199"/>
      <c r="G9" s="200"/>
      <c r="H9" s="276"/>
      <c r="I9" s="285">
        <f>100% -'Cuadro Resumen'!C19</f>
        <v>0.95</v>
      </c>
      <c r="J9" s="277"/>
      <c r="K9" s="278"/>
      <c r="L9" s="278"/>
      <c r="M9" s="279"/>
      <c r="N9" s="280"/>
      <c r="O9" s="280"/>
      <c r="P9" s="283"/>
      <c r="Q9" s="283"/>
      <c r="R9" s="275"/>
      <c r="S9" s="8"/>
    </row>
    <row r="10" spans="1:19" ht="15.75" customHeight="1">
      <c r="A10" s="56"/>
      <c r="B10" s="84" t="s">
        <v>150</v>
      </c>
      <c r="C10" s="228" t="s">
        <v>146</v>
      </c>
      <c r="D10" s="199"/>
      <c r="E10" s="199"/>
      <c r="F10" s="199"/>
      <c r="G10" s="200"/>
      <c r="H10" s="276"/>
      <c r="I10" s="285">
        <f>100% -'Cuadro Resumen'!C19</f>
        <v>0.95</v>
      </c>
      <c r="J10" s="277"/>
      <c r="K10" s="278"/>
      <c r="L10" s="278"/>
      <c r="M10" s="279"/>
      <c r="N10" s="280"/>
      <c r="O10" s="280"/>
      <c r="P10" s="283"/>
      <c r="Q10" s="283"/>
      <c r="R10" s="275"/>
      <c r="S10" s="8"/>
    </row>
    <row r="11" spans="1:19" ht="15.75" customHeight="1">
      <c r="A11" s="56"/>
      <c r="B11" s="84" t="s">
        <v>151</v>
      </c>
      <c r="C11" s="228" t="s">
        <v>146</v>
      </c>
      <c r="D11" s="199"/>
      <c r="E11" s="199"/>
      <c r="F11" s="199"/>
      <c r="G11" s="200"/>
      <c r="H11" s="276"/>
      <c r="I11" s="285">
        <f>100% -'Cuadro Resumen'!C19</f>
        <v>0.95</v>
      </c>
      <c r="J11" s="277"/>
      <c r="K11" s="278"/>
      <c r="L11" s="278"/>
      <c r="M11" s="279"/>
      <c r="N11" s="280"/>
      <c r="O11" s="280"/>
      <c r="P11" s="283"/>
      <c r="Q11" s="283"/>
      <c r="R11" s="275"/>
      <c r="S11" s="8"/>
    </row>
    <row r="12" spans="1:19" ht="15.75" customHeight="1">
      <c r="A12" s="56"/>
      <c r="B12" s="84" t="s">
        <v>152</v>
      </c>
      <c r="C12" s="228" t="s">
        <v>146</v>
      </c>
      <c r="D12" s="199"/>
      <c r="E12" s="199"/>
      <c r="F12" s="199"/>
      <c r="G12" s="200"/>
      <c r="H12" s="276"/>
      <c r="I12" s="285">
        <f>100% -'Cuadro Resumen'!C19</f>
        <v>0.95</v>
      </c>
      <c r="J12" s="277"/>
      <c r="K12" s="278"/>
      <c r="L12" s="278"/>
      <c r="M12" s="279"/>
      <c r="N12" s="280"/>
      <c r="O12" s="280"/>
      <c r="P12" s="283"/>
      <c r="Q12" s="283"/>
      <c r="R12" s="275"/>
      <c r="S12" s="8"/>
    </row>
    <row r="13" spans="1:19" ht="15.75" customHeight="1">
      <c r="A13" s="56"/>
      <c r="B13" s="84" t="s">
        <v>153</v>
      </c>
      <c r="C13" s="228" t="s">
        <v>146</v>
      </c>
      <c r="D13" s="199"/>
      <c r="E13" s="199"/>
      <c r="F13" s="199"/>
      <c r="G13" s="200"/>
      <c r="H13" s="276"/>
      <c r="I13" s="285">
        <f>100% -'Cuadro Resumen'!C19</f>
        <v>0.95</v>
      </c>
      <c r="J13" s="277"/>
      <c r="K13" s="278"/>
      <c r="L13" s="278"/>
      <c r="M13" s="279"/>
      <c r="N13" s="280"/>
      <c r="O13" s="280"/>
      <c r="P13" s="283"/>
      <c r="Q13" s="283"/>
      <c r="R13" s="275"/>
      <c r="S13" s="8"/>
    </row>
    <row r="14" spans="1:19" ht="15.75" customHeight="1">
      <c r="A14" s="56"/>
      <c r="B14" s="84" t="s">
        <v>154</v>
      </c>
      <c r="C14" s="228" t="s">
        <v>146</v>
      </c>
      <c r="D14" s="199"/>
      <c r="E14" s="199"/>
      <c r="F14" s="199"/>
      <c r="G14" s="200"/>
      <c r="H14" s="276"/>
      <c r="I14" s="285">
        <f>100% -'Cuadro Resumen'!C19</f>
        <v>0.95</v>
      </c>
      <c r="J14" s="277"/>
      <c r="K14" s="278"/>
      <c r="L14" s="278"/>
      <c r="M14" s="279"/>
      <c r="N14" s="280"/>
      <c r="O14" s="280"/>
      <c r="P14" s="283"/>
      <c r="Q14" s="283"/>
      <c r="R14" s="275"/>
      <c r="S14" s="8"/>
    </row>
    <row r="15" spans="1:19" ht="15.75" customHeight="1">
      <c r="A15" s="56"/>
      <c r="B15" s="84" t="s">
        <v>155</v>
      </c>
      <c r="C15" s="228" t="s">
        <v>146</v>
      </c>
      <c r="D15" s="199"/>
      <c r="E15" s="199"/>
      <c r="F15" s="199"/>
      <c r="G15" s="200"/>
      <c r="H15" s="276"/>
      <c r="I15" s="285">
        <f>100% -'Cuadro Resumen'!C19</f>
        <v>0.95</v>
      </c>
      <c r="J15" s="277"/>
      <c r="K15" s="278"/>
      <c r="L15" s="278"/>
      <c r="M15" s="279"/>
      <c r="N15" s="280"/>
      <c r="O15" s="280"/>
      <c r="P15" s="283"/>
      <c r="Q15" s="283"/>
      <c r="R15" s="275"/>
      <c r="S15" s="8"/>
    </row>
    <row r="16" spans="1:19" ht="15.75" customHeight="1">
      <c r="A16" s="56"/>
      <c r="B16" s="84" t="s">
        <v>156</v>
      </c>
      <c r="C16" s="228" t="s">
        <v>146</v>
      </c>
      <c r="D16" s="199"/>
      <c r="E16" s="199"/>
      <c r="F16" s="199"/>
      <c r="G16" s="200"/>
      <c r="H16" s="276"/>
      <c r="I16" s="285">
        <f>100% -'Cuadro Resumen'!C19</f>
        <v>0.95</v>
      </c>
      <c r="J16" s="277"/>
      <c r="K16" s="278"/>
      <c r="L16" s="278"/>
      <c r="M16" s="279"/>
      <c r="N16" s="280"/>
      <c r="O16" s="280"/>
      <c r="P16" s="283"/>
      <c r="Q16" s="283"/>
      <c r="R16" s="275"/>
      <c r="S16" s="8"/>
    </row>
    <row r="17" spans="1:19" ht="15.75" customHeight="1">
      <c r="A17" s="56"/>
      <c r="B17" s="85" t="s">
        <v>157</v>
      </c>
      <c r="C17" s="228" t="s">
        <v>146</v>
      </c>
      <c r="D17" s="199"/>
      <c r="E17" s="199"/>
      <c r="F17" s="201"/>
      <c r="G17" s="200"/>
      <c r="H17" s="276"/>
      <c r="I17" s="285">
        <f>100% -'Cuadro Resumen'!C19</f>
        <v>0.95</v>
      </c>
      <c r="J17" s="277"/>
      <c r="K17" s="278"/>
      <c r="L17" s="278"/>
      <c r="M17" s="279"/>
      <c r="N17" s="280"/>
      <c r="O17" s="280"/>
      <c r="P17" s="283"/>
      <c r="Q17" s="283"/>
      <c r="R17" s="275"/>
      <c r="S17" s="8"/>
    </row>
    <row r="18" spans="1:19" ht="15.75" customHeight="1">
      <c r="A18" s="56"/>
      <c r="B18" s="86" t="s">
        <v>158</v>
      </c>
      <c r="C18" s="228" t="s">
        <v>146</v>
      </c>
      <c r="D18" s="199"/>
      <c r="E18" s="199"/>
      <c r="F18" s="199"/>
      <c r="G18" s="200"/>
      <c r="H18" s="276"/>
      <c r="I18" s="285">
        <f>100% -'Cuadro Resumen'!C19</f>
        <v>0.95</v>
      </c>
      <c r="J18" s="277"/>
      <c r="K18" s="278"/>
      <c r="L18" s="278"/>
      <c r="M18" s="279"/>
      <c r="N18" s="280"/>
      <c r="O18" s="280"/>
      <c r="P18" s="283"/>
      <c r="Q18" s="283"/>
      <c r="R18" s="275"/>
      <c r="S18" s="8"/>
    </row>
    <row r="19" spans="1:19" ht="15.75" customHeight="1">
      <c r="A19" s="56"/>
      <c r="B19" s="85" t="s">
        <v>159</v>
      </c>
      <c r="C19" s="228" t="s">
        <v>146</v>
      </c>
      <c r="D19" s="199"/>
      <c r="E19" s="199"/>
      <c r="F19" s="199"/>
      <c r="G19" s="200"/>
      <c r="H19" s="276"/>
      <c r="I19" s="285">
        <f>100% -'Cuadro Resumen'!C19</f>
        <v>0.95</v>
      </c>
      <c r="J19" s="277"/>
      <c r="K19" s="278"/>
      <c r="L19" s="278"/>
      <c r="M19" s="279"/>
      <c r="N19" s="280"/>
      <c r="O19" s="280"/>
      <c r="P19" s="283"/>
      <c r="Q19" s="283"/>
      <c r="R19" s="275"/>
      <c r="S19" s="8"/>
    </row>
    <row r="20" spans="1:19" ht="15.75" customHeight="1">
      <c r="A20" s="56"/>
      <c r="B20" s="86" t="s">
        <v>160</v>
      </c>
      <c r="C20" s="228" t="s">
        <v>146</v>
      </c>
      <c r="D20" s="199"/>
      <c r="E20" s="199"/>
      <c r="F20" s="199"/>
      <c r="G20" s="200"/>
      <c r="H20" s="276"/>
      <c r="I20" s="285">
        <f>100% -'Cuadro Resumen'!C19</f>
        <v>0.95</v>
      </c>
      <c r="J20" s="277"/>
      <c r="K20" s="278"/>
      <c r="L20" s="278"/>
      <c r="M20" s="279"/>
      <c r="N20" s="280"/>
      <c r="O20" s="280"/>
      <c r="P20" s="283"/>
      <c r="Q20" s="283"/>
      <c r="R20" s="275"/>
      <c r="S20" s="8"/>
    </row>
    <row r="21" spans="1:19" ht="15.75" customHeight="1">
      <c r="A21" s="56"/>
      <c r="B21" s="85" t="s">
        <v>161</v>
      </c>
      <c r="C21" s="228" t="s">
        <v>146</v>
      </c>
      <c r="D21" s="199"/>
      <c r="E21" s="199"/>
      <c r="F21" s="199"/>
      <c r="G21" s="200"/>
      <c r="H21" s="276"/>
      <c r="I21" s="285">
        <f>100% -'Cuadro Resumen'!C19</f>
        <v>0.95</v>
      </c>
      <c r="J21" s="277"/>
      <c r="K21" s="278"/>
      <c r="L21" s="278"/>
      <c r="M21" s="279"/>
      <c r="N21" s="280"/>
      <c r="O21" s="280"/>
      <c r="P21" s="283"/>
      <c r="Q21" s="283"/>
      <c r="R21" s="275"/>
      <c r="S21" s="8"/>
    </row>
    <row r="22" spans="1:19" ht="15.75" customHeight="1">
      <c r="A22" s="56"/>
      <c r="B22" s="86" t="s">
        <v>162</v>
      </c>
      <c r="C22" s="228" t="s">
        <v>146</v>
      </c>
      <c r="D22" s="199"/>
      <c r="E22" s="199"/>
      <c r="F22" s="199"/>
      <c r="G22" s="200"/>
      <c r="H22" s="276"/>
      <c r="I22" s="285">
        <f>100% -'Cuadro Resumen'!C19</f>
        <v>0.95</v>
      </c>
      <c r="J22" s="277"/>
      <c r="K22" s="278"/>
      <c r="L22" s="278"/>
      <c r="M22" s="279"/>
      <c r="N22" s="280"/>
      <c r="O22" s="280"/>
      <c r="P22" s="283"/>
      <c r="Q22" s="283"/>
      <c r="R22" s="275"/>
      <c r="S22" s="8"/>
    </row>
    <row r="23" spans="1:19" ht="15.75" customHeight="1">
      <c r="A23" s="56"/>
      <c r="B23" s="85" t="s">
        <v>163</v>
      </c>
      <c r="C23" s="228" t="s">
        <v>146</v>
      </c>
      <c r="D23" s="199"/>
      <c r="E23" s="199"/>
      <c r="F23" s="199"/>
      <c r="G23" s="200"/>
      <c r="H23" s="276"/>
      <c r="I23" s="285">
        <f>100% -'Cuadro Resumen'!C19</f>
        <v>0.95</v>
      </c>
      <c r="J23" s="277"/>
      <c r="K23" s="278"/>
      <c r="L23" s="278"/>
      <c r="M23" s="279"/>
      <c r="N23" s="280"/>
      <c r="O23" s="280"/>
      <c r="P23" s="283"/>
      <c r="Q23" s="283"/>
      <c r="R23" s="275"/>
      <c r="S23" s="8"/>
    </row>
    <row r="24" spans="1:19" ht="15.75" customHeight="1">
      <c r="A24" s="56"/>
      <c r="B24" s="86" t="s">
        <v>164</v>
      </c>
      <c r="C24" s="228" t="s">
        <v>146</v>
      </c>
      <c r="D24" s="70"/>
      <c r="E24" s="70"/>
      <c r="F24" s="70"/>
      <c r="G24" s="71"/>
      <c r="H24" s="276"/>
      <c r="I24" s="285">
        <f>100% -'Cuadro Resumen'!C19</f>
        <v>0.95</v>
      </c>
      <c r="J24" s="277"/>
      <c r="K24" s="278"/>
      <c r="L24" s="278"/>
      <c r="M24" s="279"/>
      <c r="N24" s="280"/>
      <c r="O24" s="280"/>
      <c r="P24" s="284"/>
      <c r="Q24" s="284"/>
      <c r="R24" s="275"/>
      <c r="S24" s="8"/>
    </row>
    <row r="25" spans="1:19" ht="15.75" customHeight="1">
      <c r="A25" s="20"/>
      <c r="B25" s="158"/>
      <c r="C25" s="20"/>
      <c r="D25" s="20"/>
      <c r="E25" s="39"/>
      <c r="F25" s="159" t="s">
        <v>165</v>
      </c>
      <c r="G25" s="91"/>
      <c r="H25" s="92">
        <f>SUM(H5:H24)</f>
        <v>5350</v>
      </c>
      <c r="I25" s="73"/>
      <c r="J25" s="73"/>
      <c r="K25" s="73"/>
      <c r="L25" s="73"/>
      <c r="M25" s="155"/>
      <c r="N25" s="92">
        <f t="shared" ref="N25:P25" si="1">SUM(N5:N24)</f>
        <v>5000</v>
      </c>
      <c r="O25" s="92">
        <f t="shared" si="1"/>
        <v>350</v>
      </c>
      <c r="P25" s="92">
        <f t="shared" si="1"/>
        <v>0</v>
      </c>
      <c r="Q25" s="93">
        <f>SUM(Q5:Q16)</f>
        <v>0</v>
      </c>
      <c r="R25" s="94"/>
      <c r="S25" s="8"/>
    </row>
    <row r="26" spans="1:19" ht="15.75" customHeight="1">
      <c r="A26" s="20"/>
      <c r="B26" s="20"/>
      <c r="C26" s="20"/>
      <c r="D26" s="20"/>
      <c r="E26" s="20"/>
      <c r="F26" s="20"/>
      <c r="G26" s="72"/>
      <c r="H26" s="72"/>
      <c r="I26" s="73"/>
      <c r="J26" s="73"/>
      <c r="K26" s="73"/>
      <c r="L26" s="73"/>
      <c r="M26" s="73"/>
      <c r="N26" s="73"/>
      <c r="O26" s="73"/>
      <c r="P26" s="73"/>
      <c r="Q26" s="72"/>
      <c r="R26" s="8"/>
      <c r="S26" s="8"/>
    </row>
    <row r="27" spans="1:19" ht="15.75" customHeight="1">
      <c r="A27" s="20"/>
      <c r="B27" s="20"/>
      <c r="C27" s="20"/>
      <c r="D27" s="20"/>
      <c r="E27" s="20"/>
      <c r="F27" s="20"/>
      <c r="G27" s="72"/>
      <c r="H27" s="72"/>
      <c r="I27" s="73"/>
      <c r="J27" s="73"/>
      <c r="K27" s="73"/>
      <c r="L27" s="73"/>
      <c r="M27" s="73"/>
      <c r="N27" s="73"/>
      <c r="O27" s="73"/>
      <c r="P27" s="73"/>
      <c r="Q27" s="72"/>
      <c r="R27" s="8"/>
      <c r="S27" s="8"/>
    </row>
    <row r="28" spans="1:19" ht="15.75" customHeight="1">
      <c r="A28" s="67"/>
      <c r="B28" s="363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72"/>
      <c r="R28" s="8"/>
      <c r="S28" s="8"/>
    </row>
    <row r="29" spans="1:19" ht="15.75" customHeight="1">
      <c r="A29" s="67"/>
      <c r="B29" s="160"/>
      <c r="C29" s="160"/>
      <c r="D29" s="160"/>
      <c r="E29" s="160"/>
      <c r="F29" s="69"/>
      <c r="G29" s="68"/>
      <c r="H29" s="68"/>
      <c r="I29" s="68"/>
      <c r="J29" s="68"/>
      <c r="K29" s="68"/>
      <c r="L29" s="68"/>
      <c r="M29" s="68"/>
      <c r="N29" s="68"/>
      <c r="O29" s="68"/>
      <c r="P29" s="69"/>
      <c r="Q29" s="8"/>
      <c r="R29" s="8"/>
      <c r="S29" s="8"/>
    </row>
    <row r="30" spans="1:19" ht="15.75" customHeight="1">
      <c r="A30" s="2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15.75" customHeight="1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ht="15.75" customHeight="1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ht="15.75" customHeight="1"/>
    <row r="38" spans="1:19" ht="15.75" customHeight="1"/>
    <row r="39" spans="1:19" ht="15.75" customHeight="1"/>
    <row r="40" spans="1:19" ht="15.75" customHeight="1"/>
    <row r="41" spans="1:19" ht="15.75" customHeight="1"/>
    <row r="42" spans="1:19" ht="15.75" customHeight="1"/>
    <row r="43" spans="1:19" ht="15.75" customHeight="1"/>
    <row r="44" spans="1:19" ht="15.75" customHeight="1"/>
    <row r="45" spans="1:19" ht="15.75" customHeight="1"/>
    <row r="46" spans="1:19" ht="15.75" customHeight="1"/>
    <row r="47" spans="1:19" ht="15.75" customHeight="1"/>
    <row r="48" spans="1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6">
    <mergeCell ref="M3:M4"/>
    <mergeCell ref="B28:P28"/>
    <mergeCell ref="N3:Q3"/>
    <mergeCell ref="R3:R4"/>
    <mergeCell ref="B2:R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H5">
    <cfRule type="expression" dxfId="1" priority="2">
      <formula>SUM(N5:Q5)&gt;H5</formula>
    </cfRule>
  </conditionalFormatting>
  <conditionalFormatting sqref="H6:H24">
    <cfRule type="expression" dxfId="0" priority="1">
      <formula>SUM(N6:Q6)&gt;H6</formula>
    </cfRule>
  </conditionalFormatting>
  <dataValidations count="1">
    <dataValidation type="list" allowBlank="1" showErrorMessage="1" sqref="C5:C24">
      <formula1>"Gasto de Equipamiento,Gasto de Obra,Gasto de Informe de auditoría"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995"/>
  <sheetViews>
    <sheetView tabSelected="1" workbookViewId="0"/>
  </sheetViews>
  <sheetFormatPr baseColWidth="10" defaultColWidth="12.5703125" defaultRowHeight="15" customHeight="1"/>
  <cols>
    <col min="1" max="1" width="3.85546875" customWidth="1"/>
    <col min="2" max="2" width="21.42578125" customWidth="1"/>
    <col min="3" max="3" width="19.85546875" customWidth="1"/>
    <col min="4" max="4" width="19" customWidth="1"/>
    <col min="5" max="6" width="36.85546875" customWidth="1"/>
    <col min="7" max="11" width="28.42578125" customWidth="1"/>
    <col min="12" max="12" width="22.5703125" customWidth="1"/>
    <col min="14" max="14" width="14.140625" customWidth="1"/>
  </cols>
  <sheetData>
    <row r="1" spans="1:21" ht="15.75" customHeight="1">
      <c r="A1" s="2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8"/>
      <c r="U1" s="8"/>
    </row>
    <row r="2" spans="1:21" ht="15.75" customHeight="1">
      <c r="A2" s="20"/>
      <c r="B2" s="370" t="s">
        <v>222</v>
      </c>
      <c r="C2" s="296"/>
      <c r="D2" s="296"/>
      <c r="E2" s="296"/>
      <c r="F2" s="296"/>
      <c r="G2" s="296"/>
      <c r="H2" s="296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8"/>
      <c r="U2" s="8"/>
    </row>
    <row r="3" spans="1:21" ht="15.75" customHeight="1">
      <c r="A3" s="20"/>
      <c r="B3" s="296"/>
      <c r="C3" s="296"/>
      <c r="D3" s="296"/>
      <c r="E3" s="296"/>
      <c r="F3" s="296"/>
      <c r="G3" s="296"/>
      <c r="H3" s="296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8"/>
      <c r="U3" s="8"/>
    </row>
    <row r="4" spans="1:21" ht="15.75" customHeight="1">
      <c r="A4" s="20"/>
      <c r="B4" s="296"/>
      <c r="C4" s="296"/>
      <c r="D4" s="296"/>
      <c r="E4" s="296"/>
      <c r="F4" s="296"/>
      <c r="G4" s="296"/>
      <c r="H4" s="296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8"/>
      <c r="U4" s="8"/>
    </row>
    <row r="5" spans="1:21" ht="15.75" customHeight="1">
      <c r="A5" s="20"/>
      <c r="B5" s="296"/>
      <c r="C5" s="296"/>
      <c r="D5" s="296"/>
      <c r="E5" s="296"/>
      <c r="F5" s="296"/>
      <c r="G5" s="296"/>
      <c r="H5" s="296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8"/>
      <c r="U5" s="8"/>
    </row>
    <row r="6" spans="1:21" ht="15.75" customHeight="1">
      <c r="A6" s="20"/>
      <c r="B6" s="162"/>
      <c r="C6" s="163"/>
      <c r="D6" s="163"/>
      <c r="E6" s="162"/>
      <c r="F6" s="162"/>
      <c r="G6" s="162"/>
      <c r="H6" s="162"/>
      <c r="I6" s="162"/>
      <c r="J6" s="162"/>
      <c r="K6" s="162"/>
      <c r="L6" s="162"/>
      <c r="M6" s="162"/>
      <c r="N6" s="72"/>
      <c r="O6" s="23"/>
      <c r="P6" s="20"/>
      <c r="Q6" s="20"/>
      <c r="R6" s="20"/>
      <c r="S6" s="20"/>
      <c r="T6" s="8"/>
      <c r="U6" s="8"/>
    </row>
    <row r="7" spans="1:21" ht="15.75" customHeight="1">
      <c r="A7" s="20"/>
      <c r="B7" s="164" t="s">
        <v>223</v>
      </c>
      <c r="C7" s="371" t="s">
        <v>224</v>
      </c>
      <c r="D7" s="347"/>
      <c r="E7" s="164"/>
      <c r="F7" s="164" t="s">
        <v>225</v>
      </c>
      <c r="G7" s="372" t="s">
        <v>271</v>
      </c>
      <c r="H7" s="347"/>
      <c r="I7" s="162"/>
      <c r="J7" s="162"/>
      <c r="K7" s="162"/>
      <c r="L7" s="72"/>
      <c r="M7" s="23"/>
      <c r="N7" s="20"/>
      <c r="O7" s="20"/>
      <c r="P7" s="20"/>
      <c r="Q7" s="20"/>
      <c r="R7" s="8"/>
      <c r="S7" s="8"/>
    </row>
    <row r="8" spans="1:21" ht="15.75" customHeight="1">
      <c r="A8" s="20"/>
      <c r="B8" s="164" t="s">
        <v>226</v>
      </c>
      <c r="C8" s="371" t="s">
        <v>254</v>
      </c>
      <c r="D8" s="347"/>
      <c r="E8" s="164"/>
      <c r="F8" s="164" t="s">
        <v>227</v>
      </c>
      <c r="G8" s="372" t="s">
        <v>272</v>
      </c>
      <c r="H8" s="347"/>
      <c r="I8" s="162"/>
      <c r="J8" s="162"/>
      <c r="K8" s="162"/>
      <c r="L8" s="72"/>
      <c r="M8" s="20"/>
      <c r="N8" s="20"/>
      <c r="O8" s="20"/>
      <c r="P8" s="20"/>
      <c r="Q8" s="20"/>
      <c r="R8" s="8"/>
      <c r="S8" s="8"/>
    </row>
    <row r="9" spans="1:21" ht="15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8"/>
      <c r="U9" s="8"/>
    </row>
    <row r="10" spans="1:21" ht="15.75" customHeight="1">
      <c r="A10" s="8"/>
      <c r="B10" s="373" t="s">
        <v>228</v>
      </c>
      <c r="C10" s="374"/>
      <c r="D10" s="374"/>
      <c r="E10" s="374"/>
      <c r="F10" s="374"/>
      <c r="G10" s="374"/>
      <c r="H10" s="165"/>
      <c r="I10" s="165"/>
      <c r="J10" s="165"/>
      <c r="K10" s="165"/>
      <c r="L10" s="20"/>
      <c r="M10" s="20"/>
      <c r="N10" s="8"/>
      <c r="O10" s="8"/>
      <c r="P10" s="8"/>
      <c r="Q10" s="8"/>
      <c r="R10" s="8"/>
      <c r="S10" s="8"/>
      <c r="T10" s="8"/>
      <c r="U10" s="8"/>
    </row>
    <row r="11" spans="1:21" ht="34.5" customHeight="1">
      <c r="A11" s="8"/>
      <c r="B11" s="166" t="s">
        <v>18</v>
      </c>
      <c r="C11" s="167" t="s">
        <v>229</v>
      </c>
      <c r="D11" s="167" t="s">
        <v>20</v>
      </c>
      <c r="E11" s="167" t="s">
        <v>21</v>
      </c>
      <c r="F11" s="167" t="s">
        <v>230</v>
      </c>
      <c r="G11" s="54" t="s">
        <v>23</v>
      </c>
      <c r="H11" s="8"/>
      <c r="I11" s="8"/>
      <c r="J11" s="8"/>
      <c r="K11" s="8"/>
      <c r="L11" s="8"/>
      <c r="M11" s="8"/>
      <c r="N11" s="8"/>
      <c r="O11" s="8"/>
    </row>
    <row r="12" spans="1:21" ht="15.75" customHeight="1">
      <c r="A12" s="8"/>
      <c r="B12" s="168">
        <v>3096</v>
      </c>
      <c r="C12" s="168">
        <v>1012</v>
      </c>
      <c r="D12" s="168">
        <v>1400</v>
      </c>
      <c r="E12" s="168">
        <v>54156.76</v>
      </c>
      <c r="F12" s="377">
        <f>SUM(A12:E12)</f>
        <v>59664.76</v>
      </c>
      <c r="G12" s="168">
        <v>5600</v>
      </c>
      <c r="H12" s="8"/>
      <c r="I12" s="8"/>
      <c r="J12" s="169"/>
      <c r="K12" s="8"/>
      <c r="L12" s="8"/>
      <c r="M12" s="8"/>
      <c r="N12" s="8"/>
      <c r="O12" s="8"/>
    </row>
    <row r="13" spans="1:21" ht="15.75" customHeight="1">
      <c r="A13" s="8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8"/>
      <c r="O13" s="8"/>
      <c r="P13" s="8"/>
      <c r="Q13" s="8"/>
      <c r="R13" s="8"/>
      <c r="S13" s="8"/>
      <c r="T13" s="8"/>
      <c r="U13" s="8"/>
    </row>
    <row r="14" spans="1:21" ht="15.75" customHeight="1">
      <c r="A14" s="8"/>
      <c r="B14" s="373" t="s">
        <v>231</v>
      </c>
      <c r="C14" s="374"/>
      <c r="D14" s="374"/>
      <c r="E14" s="374"/>
      <c r="F14" s="374"/>
      <c r="G14" s="374"/>
      <c r="H14" s="374"/>
      <c r="I14" s="374"/>
      <c r="J14" s="374"/>
      <c r="K14" s="165"/>
      <c r="L14" s="20"/>
      <c r="M14" s="20"/>
      <c r="N14" s="8"/>
      <c r="O14" s="8"/>
      <c r="P14" s="8"/>
      <c r="Q14" s="8"/>
      <c r="R14" s="8"/>
      <c r="S14" s="8"/>
      <c r="T14" s="8"/>
      <c r="U14" s="8"/>
    </row>
    <row r="15" spans="1:21" ht="32.25" customHeight="1">
      <c r="A15" s="8"/>
      <c r="B15" s="286" t="s">
        <v>269</v>
      </c>
      <c r="C15" s="287" t="s">
        <v>270</v>
      </c>
      <c r="D15" s="287" t="s">
        <v>20</v>
      </c>
      <c r="E15" s="167" t="s">
        <v>21</v>
      </c>
      <c r="F15" s="167" t="s">
        <v>232</v>
      </c>
      <c r="G15" s="167" t="s">
        <v>233</v>
      </c>
      <c r="H15" s="167" t="s">
        <v>234</v>
      </c>
      <c r="I15" s="167" t="s">
        <v>235</v>
      </c>
      <c r="J15" s="54" t="s">
        <v>23</v>
      </c>
      <c r="M15" s="8"/>
      <c r="N15" s="8"/>
      <c r="O15" s="8"/>
      <c r="P15" s="8"/>
      <c r="Q15" s="8"/>
    </row>
    <row r="16" spans="1:21" ht="15.75" customHeight="1">
      <c r="A16" s="8"/>
      <c r="B16" s="375">
        <f>GPersonal!H25</f>
        <v>3096</v>
      </c>
      <c r="C16" s="375">
        <f>GActividades!I25</f>
        <v>1012</v>
      </c>
      <c r="D16" s="376">
        <f>GGenerales!I25</f>
        <v>1400</v>
      </c>
      <c r="E16" s="376">
        <f>GInversión!I25</f>
        <v>54156.759999999995</v>
      </c>
      <c r="F16" s="375">
        <f>'GActividades (IVA recup)'!N17</f>
        <v>0</v>
      </c>
      <c r="G16" s="376">
        <f>'GGenerales (IVA recup)'!N7</f>
        <v>0</v>
      </c>
      <c r="H16" s="170">
        <f>'GInversion (IVA recup)'!N25</f>
        <v>5000</v>
      </c>
      <c r="I16" s="377">
        <f>SUM(B12,C12,D12,E12)</f>
        <v>59664.76</v>
      </c>
      <c r="J16" s="168">
        <v>5600</v>
      </c>
      <c r="M16" s="8"/>
      <c r="N16" s="8"/>
      <c r="O16" s="8"/>
      <c r="P16" s="8"/>
      <c r="Q16" s="8"/>
    </row>
    <row r="17" spans="1:21" ht="15.75" customHeight="1">
      <c r="A17" s="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8"/>
      <c r="O17" s="8"/>
      <c r="P17" s="8"/>
      <c r="Q17" s="8"/>
      <c r="R17" s="8"/>
      <c r="S17" s="8"/>
      <c r="T17" s="8"/>
      <c r="U17" s="8"/>
    </row>
    <row r="18" spans="1:21" ht="15.75" customHeight="1">
      <c r="A18" s="8"/>
      <c r="B18" s="171" t="s">
        <v>236</v>
      </c>
      <c r="C18" s="55" t="s">
        <v>237</v>
      </c>
      <c r="D18" s="20"/>
      <c r="E18" s="20"/>
      <c r="F18" s="20"/>
      <c r="G18" s="20"/>
      <c r="H18" s="20"/>
      <c r="K18" s="20"/>
      <c r="L18" s="20"/>
      <c r="M18" s="8"/>
      <c r="N18" s="8"/>
      <c r="O18" s="8"/>
      <c r="P18" s="8"/>
      <c r="Q18" s="8"/>
      <c r="R18" s="8"/>
      <c r="S18" s="8"/>
      <c r="T18" s="8"/>
    </row>
    <row r="19" spans="1:21" ht="15.75" customHeight="1">
      <c r="A19" s="8"/>
      <c r="B19" s="172" t="s">
        <v>238</v>
      </c>
      <c r="C19" s="173">
        <v>0.05</v>
      </c>
      <c r="D19" s="20"/>
      <c r="E19" s="20"/>
      <c r="F19" s="20"/>
      <c r="G19" s="20"/>
      <c r="H19" s="20"/>
      <c r="K19" s="20"/>
      <c r="L19" s="20"/>
      <c r="M19" s="8"/>
      <c r="N19" s="8"/>
      <c r="O19" s="8"/>
      <c r="P19" s="8"/>
      <c r="Q19" s="8"/>
      <c r="R19" s="8"/>
      <c r="S19" s="8"/>
      <c r="T19" s="8"/>
    </row>
    <row r="20" spans="1:21" ht="15.75" customHeight="1">
      <c r="A20" s="8"/>
      <c r="B20" s="8"/>
      <c r="C20" s="8"/>
      <c r="D20" s="8"/>
      <c r="E20" s="20"/>
      <c r="F20" s="20"/>
      <c r="G20" s="20"/>
      <c r="H20" s="20"/>
      <c r="I20" s="20"/>
      <c r="J20" s="20"/>
      <c r="K20" s="20"/>
      <c r="L20" s="20"/>
      <c r="M20" s="20"/>
      <c r="N20" s="8"/>
      <c r="O20" s="8"/>
      <c r="P20" s="8"/>
      <c r="Q20" s="8"/>
      <c r="R20" s="8"/>
      <c r="S20" s="8"/>
      <c r="T20" s="8"/>
      <c r="U20" s="8"/>
    </row>
    <row r="21" spans="1:21" ht="15.75" customHeight="1">
      <c r="A21" s="67"/>
      <c r="B21" s="367" t="s">
        <v>239</v>
      </c>
      <c r="C21" s="302"/>
      <c r="D21" s="302"/>
      <c r="E21" s="302"/>
      <c r="F21" s="302"/>
      <c r="G21" s="302"/>
      <c r="H21" s="302"/>
      <c r="I21" s="174"/>
      <c r="J21" s="174"/>
      <c r="K21" s="174"/>
      <c r="L21" s="174"/>
      <c r="M21" s="174"/>
      <c r="N21" s="174"/>
      <c r="O21" s="174"/>
      <c r="P21" s="8"/>
      <c r="Q21" s="8"/>
      <c r="R21" s="8"/>
      <c r="S21" s="8"/>
      <c r="T21" s="8"/>
      <c r="U21" s="8"/>
    </row>
    <row r="22" spans="1:21" ht="15.75" customHeight="1">
      <c r="A22" s="67"/>
      <c r="B22" s="303"/>
      <c r="C22" s="296"/>
      <c r="D22" s="296"/>
      <c r="E22" s="296"/>
      <c r="F22" s="296"/>
      <c r="G22" s="296"/>
      <c r="H22" s="296"/>
      <c r="I22" s="174"/>
      <c r="J22" s="174"/>
      <c r="K22" s="174"/>
      <c r="L22" s="174"/>
      <c r="M22" s="174"/>
      <c r="N22" s="174"/>
      <c r="O22" s="174"/>
      <c r="P22" s="8"/>
      <c r="Q22" s="8"/>
      <c r="R22" s="8"/>
      <c r="S22" s="8"/>
      <c r="T22" s="8"/>
      <c r="U22" s="8"/>
    </row>
    <row r="23" spans="1:21" ht="15.75" customHeight="1">
      <c r="A23" s="67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8"/>
      <c r="Q23" s="8"/>
      <c r="R23" s="8"/>
      <c r="S23" s="8"/>
      <c r="T23" s="8"/>
      <c r="U23" s="8"/>
    </row>
    <row r="24" spans="1:21" ht="15.75" customHeight="1">
      <c r="A24" s="8"/>
      <c r="B24" s="23" t="s">
        <v>240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8"/>
      <c r="O24" s="8"/>
      <c r="P24" s="8"/>
      <c r="Q24" s="8"/>
      <c r="R24" s="8"/>
      <c r="S24" s="8"/>
      <c r="T24" s="8"/>
      <c r="U24" s="8"/>
    </row>
    <row r="25" spans="1:21" ht="15.75" customHeight="1">
      <c r="A25" s="8"/>
      <c r="B25" s="368"/>
      <c r="C25" s="346"/>
      <c r="D25" s="346"/>
      <c r="E25" s="346"/>
      <c r="F25" s="347"/>
      <c r="G25" s="20"/>
      <c r="H25" s="20"/>
      <c r="I25" s="20"/>
      <c r="J25" s="20"/>
      <c r="K25" s="20"/>
      <c r="L25" s="20"/>
      <c r="M25" s="20"/>
      <c r="N25" s="8"/>
      <c r="O25" s="8"/>
      <c r="P25" s="8"/>
      <c r="Q25" s="8"/>
      <c r="R25" s="8"/>
      <c r="S25" s="8"/>
      <c r="T25" s="8"/>
      <c r="U25" s="8"/>
    </row>
    <row r="26" spans="1:21" ht="15.75" customHeight="1">
      <c r="A26" s="8"/>
      <c r="B26" s="8"/>
      <c r="C26" s="8"/>
      <c r="D26" s="8"/>
      <c r="E26" s="20"/>
      <c r="F26" s="20"/>
      <c r="G26" s="20"/>
      <c r="H26" s="20"/>
      <c r="I26" s="20"/>
      <c r="J26" s="20"/>
      <c r="K26" s="20"/>
      <c r="L26" s="20"/>
      <c r="M26" s="20"/>
      <c r="N26" s="8"/>
      <c r="O26" s="8"/>
      <c r="P26" s="8"/>
      <c r="Q26" s="8"/>
      <c r="R26" s="8"/>
      <c r="S26" s="8"/>
      <c r="T26" s="8"/>
      <c r="U26" s="8"/>
    </row>
    <row r="27" spans="1:21" ht="15.75" customHeight="1">
      <c r="A27" s="8"/>
      <c r="B27" s="369" t="s">
        <v>241</v>
      </c>
      <c r="C27" s="302"/>
      <c r="D27" s="302"/>
      <c r="E27" s="302"/>
      <c r="F27" s="302"/>
      <c r="G27" s="302"/>
      <c r="H27" s="302"/>
      <c r="I27" s="175"/>
      <c r="J27" s="175"/>
      <c r="K27" s="175"/>
      <c r="L27" s="175"/>
      <c r="M27" s="175"/>
      <c r="N27" s="20"/>
      <c r="O27" s="20"/>
      <c r="P27" s="20"/>
      <c r="Q27" s="20"/>
      <c r="R27" s="20"/>
      <c r="S27" s="20"/>
      <c r="T27" s="8"/>
      <c r="U27" s="8"/>
    </row>
    <row r="28" spans="1:21" ht="53.25" customHeight="1">
      <c r="A28" s="8"/>
      <c r="B28" s="303"/>
      <c r="C28" s="296"/>
      <c r="D28" s="296"/>
      <c r="E28" s="296"/>
      <c r="F28" s="296"/>
      <c r="G28" s="296"/>
      <c r="H28" s="296"/>
      <c r="I28" s="175"/>
      <c r="J28" s="175"/>
      <c r="K28" s="175"/>
      <c r="L28" s="175"/>
      <c r="M28" s="175"/>
      <c r="N28" s="20"/>
      <c r="O28" s="20"/>
      <c r="P28" s="20"/>
      <c r="Q28" s="20"/>
      <c r="R28" s="20"/>
      <c r="S28" s="20"/>
      <c r="T28" s="8"/>
      <c r="U28" s="8"/>
    </row>
    <row r="29" spans="1:21" ht="15.75" customHeight="1">
      <c r="A29" s="8"/>
      <c r="B29" s="303"/>
      <c r="C29" s="296"/>
      <c r="D29" s="296"/>
      <c r="E29" s="296"/>
      <c r="F29" s="296"/>
      <c r="G29" s="296"/>
      <c r="H29" s="296"/>
      <c r="I29" s="175"/>
      <c r="J29" s="175"/>
      <c r="K29" s="175"/>
      <c r="L29" s="175"/>
      <c r="M29" s="175"/>
      <c r="N29" s="20"/>
      <c r="O29" s="20"/>
      <c r="P29" s="20"/>
      <c r="Q29" s="20"/>
      <c r="R29" s="20"/>
      <c r="S29" s="20"/>
      <c r="T29" s="8"/>
      <c r="U29" s="8"/>
    </row>
    <row r="30" spans="1:21" ht="15.75" customHeight="1">
      <c r="A30" s="8"/>
      <c r="B30" s="303"/>
      <c r="C30" s="296"/>
      <c r="D30" s="296"/>
      <c r="E30" s="296"/>
      <c r="F30" s="296"/>
      <c r="G30" s="296"/>
      <c r="H30" s="296"/>
      <c r="I30" s="175"/>
      <c r="J30" s="175"/>
      <c r="K30" s="175"/>
      <c r="L30" s="175"/>
      <c r="M30" s="175"/>
      <c r="N30" s="20"/>
      <c r="O30" s="20"/>
      <c r="P30" s="20"/>
      <c r="Q30" s="20"/>
      <c r="R30" s="20"/>
      <c r="S30" s="20"/>
      <c r="T30" s="8"/>
      <c r="U30" s="8"/>
    </row>
    <row r="31" spans="1:21" ht="15.75" customHeight="1">
      <c r="A31" s="8"/>
      <c r="B31" s="303"/>
      <c r="C31" s="296"/>
      <c r="D31" s="296"/>
      <c r="E31" s="296"/>
      <c r="F31" s="296"/>
      <c r="G31" s="296"/>
      <c r="H31" s="296"/>
      <c r="I31" s="175"/>
      <c r="J31" s="175"/>
      <c r="K31" s="175"/>
      <c r="L31" s="175"/>
      <c r="M31" s="175"/>
      <c r="N31" s="20"/>
      <c r="O31" s="20"/>
      <c r="P31" s="20"/>
      <c r="Q31" s="20"/>
      <c r="R31" s="20"/>
      <c r="S31" s="20"/>
      <c r="T31" s="8"/>
      <c r="U31" s="8"/>
    </row>
    <row r="32" spans="1:21" ht="15.75" customHeight="1">
      <c r="A32" s="8"/>
      <c r="B32" s="175"/>
      <c r="C32" s="175"/>
      <c r="D32" s="175"/>
      <c r="E32" s="175"/>
      <c r="F32" s="175"/>
      <c r="G32" s="175"/>
      <c r="H32" s="175"/>
      <c r="T32" s="8"/>
      <c r="U32" s="8"/>
    </row>
    <row r="33" spans="1:24" ht="15.75" customHeight="1">
      <c r="A33" s="50"/>
      <c r="B33" s="175"/>
      <c r="C33" s="175"/>
      <c r="D33" s="175"/>
      <c r="E33" s="175"/>
      <c r="F33" s="175"/>
      <c r="G33" s="175"/>
      <c r="H33" s="175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50"/>
      <c r="U33" s="50"/>
      <c r="V33" s="176"/>
      <c r="W33" s="176"/>
      <c r="X33" s="176"/>
    </row>
    <row r="34" spans="1:24" ht="15.75" customHeight="1">
      <c r="A34" s="50"/>
      <c r="B34" s="175"/>
      <c r="C34" s="175"/>
      <c r="D34" s="175"/>
      <c r="E34" s="175"/>
      <c r="F34" s="175"/>
      <c r="G34" s="175"/>
      <c r="H34" s="175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50"/>
      <c r="U34" s="50"/>
      <c r="V34" s="176"/>
      <c r="W34" s="176"/>
      <c r="X34" s="176"/>
    </row>
    <row r="35" spans="1:24" ht="15.75" customHeight="1">
      <c r="A35" s="8"/>
      <c r="B35" s="175"/>
      <c r="C35" s="175"/>
      <c r="D35" s="175"/>
      <c r="E35" s="175"/>
      <c r="F35" s="175"/>
      <c r="G35" s="175"/>
      <c r="H35" s="175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8"/>
      <c r="U35" s="8"/>
    </row>
    <row r="36" spans="1:24" ht="15.75" customHeight="1">
      <c r="A36" s="8"/>
      <c r="B36" s="175"/>
      <c r="C36" s="175"/>
      <c r="D36" s="175"/>
      <c r="E36" s="175"/>
      <c r="F36" s="175"/>
      <c r="G36" s="175"/>
      <c r="H36" s="175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4" ht="15.75" customHeight="1">
      <c r="A37" s="8"/>
      <c r="B37" s="8"/>
      <c r="C37" s="8"/>
      <c r="D37" s="8"/>
      <c r="E37" s="8"/>
      <c r="F37" s="8"/>
      <c r="G37" s="20"/>
      <c r="H37" s="20"/>
      <c r="I37" s="20"/>
      <c r="J37" s="20"/>
      <c r="K37" s="20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4" ht="15.75" customHeight="1">
      <c r="A38" s="8"/>
      <c r="G38" s="67"/>
      <c r="H38" s="67"/>
      <c r="I38" s="67"/>
      <c r="J38" s="67"/>
      <c r="K38" s="67"/>
      <c r="T38" s="8"/>
      <c r="U38" s="8"/>
    </row>
    <row r="39" spans="1:24" ht="15.75" customHeight="1">
      <c r="A39" s="8"/>
      <c r="T39" s="8"/>
      <c r="U39" s="8"/>
    </row>
    <row r="40" spans="1:24" ht="15.75" customHeight="1">
      <c r="A40" s="8"/>
      <c r="T40" s="8"/>
      <c r="U40" s="8"/>
    </row>
    <row r="41" spans="1:24" ht="15.75" customHeight="1">
      <c r="A41" s="8"/>
      <c r="T41" s="8"/>
      <c r="U41" s="8"/>
    </row>
    <row r="42" spans="1:24" ht="15.75" customHeight="1">
      <c r="A42" s="8"/>
      <c r="T42" s="8"/>
      <c r="U42" s="8"/>
    </row>
    <row r="43" spans="1:24" ht="15.75" customHeight="1">
      <c r="A43" s="8"/>
      <c r="T43" s="8"/>
      <c r="U43" s="8"/>
    </row>
    <row r="44" spans="1:24" ht="15.75" customHeight="1"/>
    <row r="45" spans="1:24" ht="15.75" customHeight="1"/>
    <row r="46" spans="1:24" ht="15.75" customHeight="1"/>
    <row r="47" spans="1:24" ht="15.75" customHeight="1"/>
    <row r="48" spans="1:2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0">
    <mergeCell ref="B21:H22"/>
    <mergeCell ref="B25:F25"/>
    <mergeCell ref="B27:H31"/>
    <mergeCell ref="B2:H5"/>
    <mergeCell ref="C7:D7"/>
    <mergeCell ref="G7:H7"/>
    <mergeCell ref="C8:D8"/>
    <mergeCell ref="G8:H8"/>
    <mergeCell ref="B10:G10"/>
    <mergeCell ref="B14:J14"/>
  </mergeCells>
  <dataValidations count="1">
    <dataValidation type="list" allowBlank="1" showErrorMessage="1" sqref="B19">
      <formula1>"Sí,No"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00"/>
  <sheetViews>
    <sheetView topLeftCell="A2" zoomScale="110" zoomScaleNormal="110" workbookViewId="0">
      <selection activeCell="A2" sqref="A2"/>
    </sheetView>
  </sheetViews>
  <sheetFormatPr baseColWidth="10" defaultColWidth="12.5703125" defaultRowHeight="15" customHeight="1"/>
  <cols>
    <col min="1" max="1" width="4" customWidth="1"/>
    <col min="2" max="2" width="8.28515625" style="191" customWidth="1"/>
    <col min="3" max="3" width="20" style="191" customWidth="1"/>
    <col min="4" max="4" width="29.5703125" style="191" customWidth="1"/>
    <col min="5" max="5" width="41.28515625" style="191" customWidth="1"/>
    <col min="6" max="6" width="12.5703125" style="191"/>
    <col min="7" max="7" width="13.28515625" style="191" bestFit="1" customWidth="1"/>
    <col min="8" max="9" width="12.5703125" style="191"/>
    <col min="10" max="10" width="15.28515625" style="191" customWidth="1"/>
    <col min="11" max="11" width="23.140625" style="191" customWidth="1"/>
    <col min="12" max="12" width="29.42578125" style="191" customWidth="1"/>
  </cols>
  <sheetData>
    <row r="1" spans="1:13" ht="98.25" customHeight="1">
      <c r="A1" s="20"/>
      <c r="B1" s="6"/>
      <c r="C1" s="6"/>
      <c r="D1" s="6"/>
      <c r="E1" s="6"/>
      <c r="F1" s="6"/>
      <c r="G1" s="6"/>
      <c r="H1" s="6"/>
      <c r="I1" s="6"/>
      <c r="J1" s="6"/>
      <c r="K1" s="6"/>
      <c r="L1" s="179"/>
    </row>
    <row r="2" spans="1:13">
      <c r="A2" s="20"/>
      <c r="B2" s="320" t="s">
        <v>32</v>
      </c>
      <c r="C2" s="321"/>
      <c r="D2" s="321"/>
      <c r="E2" s="321"/>
      <c r="F2" s="321"/>
      <c r="G2" s="321"/>
      <c r="H2" s="321"/>
      <c r="I2" s="321"/>
      <c r="J2" s="321"/>
      <c r="K2" s="321"/>
      <c r="L2" s="322"/>
    </row>
    <row r="3" spans="1:13" ht="14.25">
      <c r="A3" s="20"/>
      <c r="B3" s="323" t="s">
        <v>33</v>
      </c>
      <c r="C3" s="319" t="s">
        <v>34</v>
      </c>
      <c r="D3" s="319" t="s">
        <v>35</v>
      </c>
      <c r="E3" s="319" t="s">
        <v>36</v>
      </c>
      <c r="F3" s="319" t="s">
        <v>37</v>
      </c>
      <c r="G3" s="324" t="s">
        <v>38</v>
      </c>
      <c r="H3" s="315" t="s">
        <v>39</v>
      </c>
      <c r="I3" s="316"/>
      <c r="J3" s="316"/>
      <c r="K3" s="313"/>
      <c r="L3" s="319" t="s">
        <v>40</v>
      </c>
    </row>
    <row r="4" spans="1:13" ht="135.75" thickBot="1">
      <c r="A4" s="20"/>
      <c r="B4" s="318"/>
      <c r="C4" s="313"/>
      <c r="D4" s="313"/>
      <c r="E4" s="313"/>
      <c r="F4" s="313"/>
      <c r="G4" s="313"/>
      <c r="H4" s="193" t="s">
        <v>41</v>
      </c>
      <c r="I4" s="193" t="s">
        <v>42</v>
      </c>
      <c r="J4" s="180" t="s">
        <v>43</v>
      </c>
      <c r="K4" s="181" t="s">
        <v>44</v>
      </c>
      <c r="L4" s="313"/>
    </row>
    <row r="5" spans="1:13" ht="15.75" customHeight="1" thickBot="1">
      <c r="A5" s="20"/>
      <c r="B5" s="317" t="s">
        <v>45</v>
      </c>
      <c r="C5" s="203" t="s">
        <v>46</v>
      </c>
      <c r="D5" s="314" t="s">
        <v>242</v>
      </c>
      <c r="E5" s="308"/>
      <c r="F5" s="310">
        <v>45688</v>
      </c>
      <c r="G5" s="204">
        <v>2200</v>
      </c>
      <c r="H5" s="204">
        <v>2000</v>
      </c>
      <c r="I5" s="204">
        <v>100</v>
      </c>
      <c r="J5" s="204">
        <v>0</v>
      </c>
      <c r="K5" s="206">
        <v>100</v>
      </c>
      <c r="L5" s="254">
        <v>45688</v>
      </c>
    </row>
    <row r="6" spans="1:13" ht="15.75" customHeight="1" thickBot="1">
      <c r="A6" s="56"/>
      <c r="B6" s="318"/>
      <c r="C6" s="203" t="s">
        <v>47</v>
      </c>
      <c r="D6" s="309"/>
      <c r="E6" s="309"/>
      <c r="F6" s="311"/>
      <c r="G6" s="204">
        <v>730</v>
      </c>
      <c r="H6" s="204">
        <v>700</v>
      </c>
      <c r="I6" s="204">
        <v>15</v>
      </c>
      <c r="J6" s="204">
        <v>0</v>
      </c>
      <c r="K6" s="206">
        <v>15</v>
      </c>
      <c r="L6" s="254">
        <v>45688</v>
      </c>
      <c r="M6" s="57"/>
    </row>
    <row r="7" spans="1:13" ht="15.75" customHeight="1" thickBot="1">
      <c r="A7" s="56"/>
      <c r="B7" s="312" t="s">
        <v>48</v>
      </c>
      <c r="C7" s="203" t="s">
        <v>49</v>
      </c>
      <c r="D7" s="314" t="s">
        <v>242</v>
      </c>
      <c r="E7" s="308"/>
      <c r="F7" s="310">
        <v>45716</v>
      </c>
      <c r="G7" s="204">
        <v>370</v>
      </c>
      <c r="H7" s="204">
        <v>300</v>
      </c>
      <c r="I7" s="204">
        <v>0</v>
      </c>
      <c r="J7" s="204">
        <v>50</v>
      </c>
      <c r="K7" s="206">
        <v>20</v>
      </c>
      <c r="L7" s="254">
        <v>45716</v>
      </c>
      <c r="M7" s="57"/>
    </row>
    <row r="8" spans="1:13" ht="15.75" customHeight="1" thickBot="1">
      <c r="A8" s="56"/>
      <c r="B8" s="313"/>
      <c r="C8" s="203" t="s">
        <v>47</v>
      </c>
      <c r="D8" s="309"/>
      <c r="E8" s="309"/>
      <c r="F8" s="311"/>
      <c r="G8" s="204">
        <v>136</v>
      </c>
      <c r="H8" s="204">
        <v>96</v>
      </c>
      <c r="I8" s="204">
        <v>0</v>
      </c>
      <c r="J8" s="204">
        <v>30</v>
      </c>
      <c r="K8" s="206">
        <v>10</v>
      </c>
      <c r="L8" s="254">
        <v>45716</v>
      </c>
      <c r="M8" s="57"/>
    </row>
    <row r="9" spans="1:13" ht="15.75" customHeight="1" thickBot="1">
      <c r="A9" s="56"/>
      <c r="B9" s="312" t="s">
        <v>50</v>
      </c>
      <c r="C9" s="203" t="s">
        <v>49</v>
      </c>
      <c r="D9" s="314"/>
      <c r="E9" s="308"/>
      <c r="F9" s="306"/>
      <c r="G9" s="204"/>
      <c r="H9" s="204"/>
      <c r="I9" s="204"/>
      <c r="J9" s="204"/>
      <c r="K9" s="206"/>
      <c r="L9" s="205"/>
      <c r="M9" s="57"/>
    </row>
    <row r="10" spans="1:13" ht="15.75" customHeight="1" thickBot="1">
      <c r="A10" s="56"/>
      <c r="B10" s="313"/>
      <c r="C10" s="203" t="s">
        <v>47</v>
      </c>
      <c r="D10" s="309"/>
      <c r="E10" s="309"/>
      <c r="F10" s="307"/>
      <c r="G10" s="204"/>
      <c r="H10" s="204"/>
      <c r="I10" s="204"/>
      <c r="J10" s="204"/>
      <c r="K10" s="206"/>
      <c r="L10" s="205"/>
      <c r="M10" s="57"/>
    </row>
    <row r="11" spans="1:13" ht="15.75" customHeight="1" thickBot="1">
      <c r="A11" s="56"/>
      <c r="B11" s="312" t="s">
        <v>51</v>
      </c>
      <c r="C11" s="203" t="s">
        <v>49</v>
      </c>
      <c r="D11" s="314"/>
      <c r="E11" s="308"/>
      <c r="F11" s="306"/>
      <c r="G11" s="204"/>
      <c r="H11" s="204"/>
      <c r="I11" s="204"/>
      <c r="J11" s="204"/>
      <c r="K11" s="206"/>
      <c r="L11" s="205"/>
      <c r="M11" s="57"/>
    </row>
    <row r="12" spans="1:13" ht="15.75" customHeight="1" thickBot="1">
      <c r="A12" s="56"/>
      <c r="B12" s="313"/>
      <c r="C12" s="203" t="s">
        <v>47</v>
      </c>
      <c r="D12" s="309"/>
      <c r="E12" s="309"/>
      <c r="F12" s="307"/>
      <c r="G12" s="204"/>
      <c r="H12" s="204"/>
      <c r="I12" s="204"/>
      <c r="J12" s="204"/>
      <c r="K12" s="206"/>
      <c r="L12" s="205"/>
      <c r="M12" s="57"/>
    </row>
    <row r="13" spans="1:13" ht="15.75" customHeight="1" thickBot="1">
      <c r="A13" s="56"/>
      <c r="B13" s="312" t="s">
        <v>52</v>
      </c>
      <c r="C13" s="203" t="s">
        <v>49</v>
      </c>
      <c r="D13" s="314"/>
      <c r="E13" s="308"/>
      <c r="F13" s="306"/>
      <c r="G13" s="204"/>
      <c r="H13" s="204"/>
      <c r="I13" s="204"/>
      <c r="J13" s="204"/>
      <c r="K13" s="206"/>
      <c r="L13" s="205"/>
      <c r="M13" s="57"/>
    </row>
    <row r="14" spans="1:13" ht="15.75" customHeight="1" thickBot="1">
      <c r="A14" s="56"/>
      <c r="B14" s="313"/>
      <c r="C14" s="203" t="s">
        <v>47</v>
      </c>
      <c r="D14" s="309"/>
      <c r="E14" s="309"/>
      <c r="F14" s="307"/>
      <c r="G14" s="204"/>
      <c r="H14" s="204"/>
      <c r="I14" s="204"/>
      <c r="J14" s="204"/>
      <c r="K14" s="206"/>
      <c r="L14" s="205"/>
      <c r="M14" s="57"/>
    </row>
    <row r="15" spans="1:13" ht="15.75" customHeight="1" thickBot="1">
      <c r="A15" s="56"/>
      <c r="B15" s="312" t="s">
        <v>53</v>
      </c>
      <c r="C15" s="203" t="s">
        <v>49</v>
      </c>
      <c r="D15" s="314"/>
      <c r="E15" s="308"/>
      <c r="F15" s="306"/>
      <c r="G15" s="204"/>
      <c r="H15" s="204"/>
      <c r="I15" s="204"/>
      <c r="J15" s="204"/>
      <c r="K15" s="206"/>
      <c r="L15" s="205"/>
      <c r="M15" s="57"/>
    </row>
    <row r="16" spans="1:13" ht="15.75" customHeight="1" thickBot="1">
      <c r="A16" s="56"/>
      <c r="B16" s="313"/>
      <c r="C16" s="203" t="s">
        <v>47</v>
      </c>
      <c r="D16" s="309"/>
      <c r="E16" s="309"/>
      <c r="F16" s="307"/>
      <c r="G16" s="204"/>
      <c r="H16" s="204"/>
      <c r="I16" s="204"/>
      <c r="J16" s="204"/>
      <c r="K16" s="206"/>
      <c r="L16" s="205"/>
      <c r="M16" s="57"/>
    </row>
    <row r="17" spans="1:13" ht="15.75" customHeight="1" thickBot="1">
      <c r="A17" s="56"/>
      <c r="B17" s="312" t="s">
        <v>54</v>
      </c>
      <c r="C17" s="203" t="s">
        <v>49</v>
      </c>
      <c r="D17" s="314"/>
      <c r="E17" s="308"/>
      <c r="F17" s="306"/>
      <c r="G17" s="204"/>
      <c r="H17" s="204"/>
      <c r="I17" s="204"/>
      <c r="J17" s="204"/>
      <c r="K17" s="206"/>
      <c r="L17" s="205"/>
      <c r="M17" s="57"/>
    </row>
    <row r="18" spans="1:13" ht="15.75" customHeight="1" thickBot="1">
      <c r="A18" s="56"/>
      <c r="B18" s="313"/>
      <c r="C18" s="203" t="s">
        <v>47</v>
      </c>
      <c r="D18" s="309"/>
      <c r="E18" s="309"/>
      <c r="F18" s="307"/>
      <c r="G18" s="204"/>
      <c r="H18" s="204"/>
      <c r="I18" s="204"/>
      <c r="J18" s="204"/>
      <c r="K18" s="206"/>
      <c r="L18" s="205"/>
      <c r="M18" s="57"/>
    </row>
    <row r="19" spans="1:13" ht="15.75" customHeight="1" thickBot="1">
      <c r="A19" s="56"/>
      <c r="B19" s="312" t="s">
        <v>55</v>
      </c>
      <c r="C19" s="203" t="s">
        <v>49</v>
      </c>
      <c r="D19" s="314"/>
      <c r="E19" s="308"/>
      <c r="F19" s="306"/>
      <c r="G19" s="204"/>
      <c r="H19" s="204"/>
      <c r="I19" s="204"/>
      <c r="J19" s="204"/>
      <c r="K19" s="206"/>
      <c r="L19" s="205"/>
      <c r="M19" s="57"/>
    </row>
    <row r="20" spans="1:13" ht="15.75" customHeight="1" thickBot="1">
      <c r="A20" s="56"/>
      <c r="B20" s="313"/>
      <c r="C20" s="203" t="s">
        <v>47</v>
      </c>
      <c r="D20" s="309"/>
      <c r="E20" s="309"/>
      <c r="F20" s="307"/>
      <c r="G20" s="204"/>
      <c r="H20" s="204"/>
      <c r="I20" s="204"/>
      <c r="J20" s="204"/>
      <c r="K20" s="206"/>
      <c r="L20" s="205"/>
      <c r="M20" s="57"/>
    </row>
    <row r="21" spans="1:13" ht="15.75" customHeight="1" thickBot="1">
      <c r="A21" s="56"/>
      <c r="B21" s="312" t="s">
        <v>57</v>
      </c>
      <c r="C21" s="203" t="s">
        <v>49</v>
      </c>
      <c r="D21" s="314"/>
      <c r="E21" s="308"/>
      <c r="F21" s="306"/>
      <c r="G21" s="204"/>
      <c r="H21" s="204"/>
      <c r="I21" s="204"/>
      <c r="J21" s="204"/>
      <c r="K21" s="206"/>
      <c r="L21" s="205"/>
      <c r="M21" s="57"/>
    </row>
    <row r="22" spans="1:13" ht="15.75" customHeight="1" thickBot="1">
      <c r="A22" s="56"/>
      <c r="B22" s="313"/>
      <c r="C22" s="203" t="s">
        <v>47</v>
      </c>
      <c r="D22" s="309"/>
      <c r="E22" s="309"/>
      <c r="F22" s="307"/>
      <c r="G22" s="204"/>
      <c r="H22" s="204"/>
      <c r="I22" s="204"/>
      <c r="J22" s="204"/>
      <c r="K22" s="206"/>
      <c r="L22" s="205"/>
      <c r="M22" s="57"/>
    </row>
    <row r="23" spans="1:13" ht="15.75" customHeight="1" thickBot="1">
      <c r="A23" s="56"/>
      <c r="B23" s="312" t="s">
        <v>58</v>
      </c>
      <c r="C23" s="203" t="s">
        <v>49</v>
      </c>
      <c r="D23" s="314"/>
      <c r="E23" s="308"/>
      <c r="F23" s="306"/>
      <c r="G23" s="204"/>
      <c r="H23" s="204"/>
      <c r="I23" s="204"/>
      <c r="J23" s="204"/>
      <c r="K23" s="206"/>
      <c r="L23" s="205"/>
      <c r="M23" s="57"/>
    </row>
    <row r="24" spans="1:13" ht="15.75" customHeight="1" thickBot="1">
      <c r="A24" s="56"/>
      <c r="B24" s="313"/>
      <c r="C24" s="203" t="s">
        <v>47</v>
      </c>
      <c r="D24" s="309"/>
      <c r="E24" s="309"/>
      <c r="F24" s="307"/>
      <c r="G24" s="204"/>
      <c r="H24" s="204"/>
      <c r="I24" s="204"/>
      <c r="J24" s="204"/>
      <c r="K24" s="206"/>
      <c r="L24" s="205"/>
      <c r="M24" s="57"/>
    </row>
    <row r="25" spans="1:13" ht="15.75" customHeight="1">
      <c r="A25" s="56"/>
      <c r="B25" s="58"/>
      <c r="C25" s="207"/>
      <c r="D25" s="207"/>
      <c r="E25" s="208"/>
      <c r="F25" s="209"/>
      <c r="G25" s="182">
        <f>SUM(G5:G24)</f>
        <v>3436</v>
      </c>
      <c r="H25" s="182">
        <f t="shared" ref="H25:K25" si="0">SUM(H5:H24)</f>
        <v>3096</v>
      </c>
      <c r="I25" s="182">
        <f t="shared" si="0"/>
        <v>115</v>
      </c>
      <c r="J25" s="182">
        <f t="shared" si="0"/>
        <v>80</v>
      </c>
      <c r="K25" s="182">
        <f t="shared" si="0"/>
        <v>145</v>
      </c>
      <c r="L25" s="183"/>
      <c r="M25" s="57"/>
    </row>
    <row r="26" spans="1:13" ht="15.75" customHeight="1">
      <c r="A26" s="20"/>
      <c r="B26" s="186"/>
      <c r="C26" s="186"/>
      <c r="D26" s="186"/>
      <c r="E26" s="186"/>
      <c r="F26" s="184"/>
      <c r="G26" s="184"/>
      <c r="H26" s="185"/>
      <c r="I26" s="185"/>
      <c r="J26" s="185"/>
      <c r="K26" s="184"/>
      <c r="L26" s="186"/>
      <c r="M26" s="57"/>
    </row>
    <row r="27" spans="1:13" ht="15.75" customHeight="1">
      <c r="A27" s="20"/>
      <c r="B27" s="186"/>
      <c r="C27" s="186"/>
      <c r="D27" s="186"/>
      <c r="E27" s="186"/>
      <c r="F27" s="184"/>
      <c r="G27" s="184"/>
      <c r="H27" s="185"/>
      <c r="I27" s="185"/>
      <c r="J27" s="185"/>
      <c r="K27" s="184"/>
      <c r="L27" s="186"/>
      <c r="M27" s="57"/>
    </row>
    <row r="28" spans="1:13" ht="15.75" customHeight="1">
      <c r="A28" s="20"/>
      <c r="B28" s="95"/>
      <c r="C28" s="95"/>
      <c r="D28" s="95"/>
      <c r="E28" s="95"/>
      <c r="H28" s="210"/>
      <c r="I28" s="210"/>
      <c r="J28" s="210"/>
      <c r="K28" s="211"/>
      <c r="M28" s="57"/>
    </row>
    <row r="29" spans="1:13" ht="15.75" customHeight="1">
      <c r="A29" s="20"/>
      <c r="M29" s="57"/>
    </row>
    <row r="30" spans="1:13" ht="15.75" customHeight="1">
      <c r="A30" s="20"/>
      <c r="M30" s="57"/>
    </row>
    <row r="31" spans="1:13" ht="15.75" customHeight="1">
      <c r="A31" s="67"/>
    </row>
    <row r="32" spans="1:13" ht="15.75" customHeight="1"/>
    <row r="33" spans="3:3" ht="15.75" customHeight="1"/>
    <row r="34" spans="3:3" ht="15.75" customHeight="1">
      <c r="C34" s="212"/>
    </row>
    <row r="35" spans="3:3" ht="15.75" customHeight="1"/>
    <row r="36" spans="3:3" ht="15.75" customHeight="1"/>
    <row r="37" spans="3:3" ht="15.75" customHeight="1"/>
    <row r="38" spans="3:3" ht="15.75" customHeight="1"/>
    <row r="39" spans="3:3" ht="15.75" customHeight="1"/>
    <row r="40" spans="3:3" ht="15.75" customHeight="1"/>
    <row r="41" spans="3:3" ht="15.75" customHeight="1"/>
    <row r="42" spans="3:3" ht="15.75" customHeight="1"/>
    <row r="43" spans="3:3" ht="15.75" customHeight="1"/>
    <row r="44" spans="3:3" ht="15.75" customHeight="1"/>
    <row r="45" spans="3:3" ht="15.75" customHeight="1"/>
    <row r="46" spans="3:3" ht="15.75" customHeight="1"/>
    <row r="47" spans="3:3" ht="15.75" customHeight="1"/>
    <row r="48" spans="3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L3:L4"/>
    <mergeCell ref="B2:L2"/>
    <mergeCell ref="B3:B4"/>
    <mergeCell ref="C3:C4"/>
    <mergeCell ref="E3:E4"/>
    <mergeCell ref="F3:F4"/>
    <mergeCell ref="G3:G4"/>
    <mergeCell ref="D3:D4"/>
    <mergeCell ref="B11:B12"/>
    <mergeCell ref="B13:B14"/>
    <mergeCell ref="B15:B16"/>
    <mergeCell ref="B17:B18"/>
    <mergeCell ref="H3:K3"/>
    <mergeCell ref="D5:D6"/>
    <mergeCell ref="B7:B8"/>
    <mergeCell ref="D7:D8"/>
    <mergeCell ref="B9:B10"/>
    <mergeCell ref="D9:D10"/>
    <mergeCell ref="B5:B6"/>
    <mergeCell ref="D11:D12"/>
    <mergeCell ref="F13:F14"/>
    <mergeCell ref="F15:F16"/>
    <mergeCell ref="F17:F18"/>
    <mergeCell ref="B19:B20"/>
    <mergeCell ref="B21:B22"/>
    <mergeCell ref="B23:B24"/>
    <mergeCell ref="E11:E12"/>
    <mergeCell ref="E13:E14"/>
    <mergeCell ref="E15:E16"/>
    <mergeCell ref="E17:E18"/>
    <mergeCell ref="E19:E20"/>
    <mergeCell ref="E21:E22"/>
    <mergeCell ref="E23:E24"/>
    <mergeCell ref="D13:D14"/>
    <mergeCell ref="D15:D16"/>
    <mergeCell ref="D17:D18"/>
    <mergeCell ref="D19:D20"/>
    <mergeCell ref="D21:D22"/>
    <mergeCell ref="D23:D24"/>
    <mergeCell ref="F19:F20"/>
    <mergeCell ref="F21:F22"/>
    <mergeCell ref="F23:F24"/>
    <mergeCell ref="E5:E6"/>
    <mergeCell ref="F5:F6"/>
    <mergeCell ref="E7:E8"/>
    <mergeCell ref="F7:F8"/>
    <mergeCell ref="E9:E10"/>
    <mergeCell ref="F9:F10"/>
    <mergeCell ref="F11:F12"/>
  </mergeCells>
  <conditionalFormatting sqref="G5:G6">
    <cfRule type="expression" dxfId="19" priority="5">
      <formula>SUM(H5:K5)&gt;G5</formula>
    </cfRule>
  </conditionalFormatting>
  <conditionalFormatting sqref="G7:G24">
    <cfRule type="expression" dxfId="18" priority="1">
      <formula>SUM(H7:K7)&gt;G7</formula>
    </cfRule>
  </conditionalFormatting>
  <pageMargins left="0.70866141732283472" right="0.70866141732283472" top="0.74803149606299213" bottom="0.74803149606299213" header="0" footer="0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00"/>
  <sheetViews>
    <sheetView zoomScale="90" zoomScaleNormal="90" workbookViewId="0"/>
  </sheetViews>
  <sheetFormatPr baseColWidth="10" defaultColWidth="12.5703125" defaultRowHeight="15" customHeight="1"/>
  <cols>
    <col min="2" max="2" width="22.42578125" style="191" customWidth="1"/>
    <col min="3" max="3" width="18" style="191" customWidth="1"/>
    <col min="4" max="4" width="35.42578125" style="191" customWidth="1"/>
    <col min="5" max="5" width="19.7109375" style="191" customWidth="1"/>
    <col min="6" max="6" width="28.28515625" style="191" customWidth="1"/>
    <col min="7" max="7" width="39.42578125" style="191" customWidth="1"/>
    <col min="8" max="8" width="37.85546875" style="191" customWidth="1"/>
    <col min="9" max="9" width="38.42578125" style="191" customWidth="1"/>
    <col min="10" max="10" width="12.5703125" style="191"/>
  </cols>
  <sheetData>
    <row r="1" spans="1:12" ht="15.75" customHeight="1">
      <c r="A1" s="20"/>
      <c r="B1" s="6"/>
      <c r="C1" s="6"/>
      <c r="D1" s="6"/>
      <c r="E1" s="6"/>
      <c r="F1" s="6"/>
      <c r="G1" s="6"/>
      <c r="H1" s="6"/>
      <c r="I1" s="179"/>
      <c r="J1" s="179"/>
      <c r="K1" s="8"/>
      <c r="L1" s="8"/>
    </row>
    <row r="2" spans="1:12" ht="15.75" customHeight="1">
      <c r="A2" s="20"/>
      <c r="B2" s="329" t="s">
        <v>59</v>
      </c>
      <c r="C2" s="330"/>
      <c r="D2" s="330"/>
      <c r="E2" s="330"/>
      <c r="F2" s="330"/>
      <c r="G2" s="330"/>
      <c r="H2" s="330"/>
      <c r="I2" s="330"/>
      <c r="J2" s="331"/>
      <c r="K2" s="8"/>
      <c r="L2" s="8"/>
    </row>
    <row r="3" spans="1:12" ht="15.75" customHeight="1">
      <c r="A3" s="20"/>
      <c r="B3" s="323" t="s">
        <v>35</v>
      </c>
      <c r="C3" s="319" t="s">
        <v>60</v>
      </c>
      <c r="D3" s="319" t="s">
        <v>61</v>
      </c>
      <c r="E3" s="319" t="s">
        <v>62</v>
      </c>
      <c r="F3" s="319" t="s">
        <v>63</v>
      </c>
      <c r="G3" s="324" t="s">
        <v>64</v>
      </c>
      <c r="H3" s="324" t="s">
        <v>65</v>
      </c>
      <c r="I3" s="324" t="s">
        <v>66</v>
      </c>
      <c r="J3" s="324" t="s">
        <v>67</v>
      </c>
      <c r="K3" s="8"/>
      <c r="L3" s="8"/>
    </row>
    <row r="4" spans="1:12" ht="129" customHeight="1">
      <c r="A4" s="20"/>
      <c r="B4" s="318"/>
      <c r="C4" s="313"/>
      <c r="D4" s="313"/>
      <c r="E4" s="313"/>
      <c r="F4" s="313"/>
      <c r="G4" s="313"/>
      <c r="H4" s="313"/>
      <c r="I4" s="313"/>
      <c r="J4" s="313"/>
      <c r="K4" s="8"/>
    </row>
    <row r="5" spans="1:12" ht="15.75" customHeight="1">
      <c r="A5" s="20"/>
      <c r="B5" s="255" t="s">
        <v>244</v>
      </c>
      <c r="C5" s="256" t="s">
        <v>265</v>
      </c>
      <c r="D5" s="226" t="s">
        <v>243</v>
      </c>
      <c r="E5" s="257">
        <v>3</v>
      </c>
      <c r="F5" s="257">
        <v>1728</v>
      </c>
      <c r="G5" s="258">
        <v>27400</v>
      </c>
      <c r="H5" s="259">
        <v>900</v>
      </c>
      <c r="I5" s="260">
        <v>0.11</v>
      </c>
      <c r="J5" s="261">
        <f t="shared" ref="J5:J6" si="0">H5*I5</f>
        <v>99</v>
      </c>
    </row>
    <row r="6" spans="1:12" ht="15.75" customHeight="1">
      <c r="A6" s="20"/>
      <c r="B6" s="255" t="s">
        <v>244</v>
      </c>
      <c r="C6" s="256" t="s">
        <v>265</v>
      </c>
      <c r="D6" s="226" t="s">
        <v>245</v>
      </c>
      <c r="E6" s="257">
        <v>2</v>
      </c>
      <c r="F6" s="257">
        <v>1728</v>
      </c>
      <c r="G6" s="258">
        <v>24200</v>
      </c>
      <c r="H6" s="259">
        <v>1100</v>
      </c>
      <c r="I6" s="260">
        <v>1</v>
      </c>
      <c r="J6" s="261">
        <f t="shared" si="0"/>
        <v>1100</v>
      </c>
    </row>
    <row r="7" spans="1:12" ht="24.75" customHeight="1" thickBot="1">
      <c r="A7" s="20"/>
      <c r="B7" s="255"/>
      <c r="C7" s="256"/>
      <c r="D7" s="226"/>
      <c r="E7" s="257"/>
      <c r="F7" s="257"/>
      <c r="G7" s="258"/>
      <c r="H7" s="259"/>
      <c r="I7" s="260"/>
      <c r="J7" s="261"/>
    </row>
    <row r="8" spans="1:12" ht="34.5" customHeight="1" thickBot="1">
      <c r="A8" s="20"/>
      <c r="B8" s="255"/>
      <c r="C8" s="256"/>
      <c r="D8" s="226"/>
      <c r="E8" s="257"/>
      <c r="F8" s="257"/>
      <c r="G8" s="258"/>
      <c r="H8" s="259"/>
      <c r="I8" s="260"/>
      <c r="J8" s="261"/>
    </row>
    <row r="9" spans="1:12" ht="32.25" customHeight="1" thickBot="1">
      <c r="A9" s="20"/>
      <c r="B9" s="255"/>
      <c r="C9" s="256"/>
      <c r="D9" s="226"/>
      <c r="E9" s="257"/>
      <c r="F9" s="257"/>
      <c r="G9" s="258"/>
      <c r="H9" s="259"/>
      <c r="I9" s="260"/>
      <c r="J9" s="261"/>
    </row>
    <row r="10" spans="1:12" ht="33" customHeight="1" thickBot="1">
      <c r="A10" s="20"/>
      <c r="B10" s="255"/>
      <c r="C10" s="256"/>
      <c r="D10" s="226"/>
      <c r="E10" s="257"/>
      <c r="F10" s="257"/>
      <c r="G10" s="258"/>
      <c r="H10" s="259"/>
      <c r="I10" s="260"/>
      <c r="J10" s="261"/>
    </row>
    <row r="11" spans="1:12" ht="32.25" customHeight="1" thickBot="1">
      <c r="A11" s="20"/>
      <c r="B11" s="255"/>
      <c r="C11" s="256"/>
      <c r="D11" s="226"/>
      <c r="E11" s="257"/>
      <c r="F11" s="257"/>
      <c r="G11" s="258"/>
      <c r="H11" s="259"/>
      <c r="I11" s="260"/>
      <c r="J11" s="261"/>
      <c r="L11" s="325" t="s">
        <v>68</v>
      </c>
    </row>
    <row r="12" spans="1:12" ht="32.25" customHeight="1">
      <c r="A12" s="20"/>
      <c r="B12" s="255"/>
      <c r="C12" s="256"/>
      <c r="D12" s="226"/>
      <c r="E12" s="257"/>
      <c r="F12" s="257"/>
      <c r="G12" s="258"/>
      <c r="H12" s="259"/>
      <c r="I12" s="260"/>
      <c r="J12" s="261"/>
      <c r="L12" s="326"/>
    </row>
    <row r="13" spans="1:12" ht="32.25" customHeight="1">
      <c r="A13" s="20"/>
      <c r="B13" s="255"/>
      <c r="C13" s="256"/>
      <c r="D13" s="226"/>
      <c r="E13" s="257"/>
      <c r="F13" s="257"/>
      <c r="G13" s="258"/>
      <c r="H13" s="259"/>
      <c r="I13" s="260"/>
      <c r="J13" s="261"/>
      <c r="K13" s="8"/>
      <c r="L13" s="326"/>
    </row>
    <row r="14" spans="1:12" ht="39" customHeight="1">
      <c r="A14" s="20"/>
      <c r="B14" s="6"/>
      <c r="C14" s="6"/>
      <c r="D14" s="6"/>
      <c r="E14" s="213"/>
      <c r="F14" s="213"/>
      <c r="G14" s="214"/>
      <c r="H14" s="214"/>
      <c r="I14" s="215" t="s">
        <v>69</v>
      </c>
      <c r="J14" s="216">
        <f>SUM(J5:J13)</f>
        <v>1199</v>
      </c>
      <c r="K14" s="8"/>
      <c r="L14" s="326"/>
    </row>
    <row r="15" spans="1:12" ht="31.5" customHeight="1">
      <c r="A15" s="20"/>
      <c r="B15" s="6"/>
      <c r="C15" s="6"/>
      <c r="D15" s="6"/>
      <c r="E15" s="213"/>
      <c r="F15" s="213"/>
      <c r="G15" s="214"/>
      <c r="H15" s="214"/>
      <c r="I15" s="327" t="s">
        <v>70</v>
      </c>
      <c r="J15" s="328">
        <f>(J14 / 'Cuadro Resumen'!F12)</f>
        <v>2.009561422856641E-2</v>
      </c>
      <c r="K15" s="8"/>
      <c r="L15" s="326"/>
    </row>
    <row r="16" spans="1:12" ht="30.75" customHeight="1">
      <c r="A16" s="20"/>
      <c r="B16" s="6"/>
      <c r="C16" s="6"/>
      <c r="D16" s="6"/>
      <c r="E16" s="213"/>
      <c r="F16" s="213"/>
      <c r="G16" s="214"/>
      <c r="H16" s="214"/>
      <c r="I16" s="318"/>
      <c r="J16" s="318"/>
      <c r="K16" s="8"/>
      <c r="L16" s="326"/>
    </row>
    <row r="17" spans="1:11" ht="15.75" customHeight="1">
      <c r="A17" s="20"/>
      <c r="J17" s="179"/>
      <c r="K17" s="8"/>
    </row>
    <row r="18" spans="1:11" ht="15.75" customHeight="1">
      <c r="A18" s="20"/>
      <c r="J18" s="179"/>
      <c r="K18" s="8"/>
    </row>
    <row r="19" spans="1:11" ht="15.75" customHeight="1">
      <c r="A19" s="20"/>
      <c r="J19" s="179"/>
      <c r="K19" s="8"/>
    </row>
    <row r="20" spans="1:11" ht="15.75" customHeight="1"/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11:L16"/>
    <mergeCell ref="I15:I16"/>
    <mergeCell ref="J15:J16"/>
    <mergeCell ref="B2:J2"/>
    <mergeCell ref="B3:B4"/>
    <mergeCell ref="C3:C4"/>
    <mergeCell ref="D3:D4"/>
    <mergeCell ref="E3:E4"/>
    <mergeCell ref="F3:F4"/>
    <mergeCell ref="G3:G4"/>
    <mergeCell ref="J3:J4"/>
    <mergeCell ref="H3:H4"/>
    <mergeCell ref="I3:I4"/>
  </mergeCells>
  <conditionalFormatting sqref="J15">
    <cfRule type="cellIs" dxfId="17" priority="1" operator="greaterThan">
      <formula>"10%"</formula>
    </cfRule>
  </conditionalFormatting>
  <pageMargins left="0.7" right="0.7" top="0.75" bottom="0.75" header="0" footer="0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97"/>
  <sheetViews>
    <sheetView zoomScale="90" zoomScaleNormal="90" workbookViewId="0"/>
  </sheetViews>
  <sheetFormatPr baseColWidth="10" defaultColWidth="12.5703125" defaultRowHeight="15" customHeight="1"/>
  <cols>
    <col min="1" max="1" width="4" customWidth="1"/>
    <col min="3" max="3" width="47.85546875" style="192" customWidth="1"/>
    <col min="4" max="4" width="24.5703125" customWidth="1"/>
    <col min="5" max="5" width="22.42578125" customWidth="1"/>
    <col min="6" max="6" width="47.140625" customWidth="1"/>
    <col min="7" max="7" width="24.28515625" style="191" customWidth="1"/>
    <col min="8" max="8" width="14.28515625" style="191" customWidth="1"/>
    <col min="9" max="12" width="12.5703125" style="191"/>
    <col min="13" max="13" width="22" style="191" customWidth="1"/>
  </cols>
  <sheetData>
    <row r="1" spans="1:16" ht="15.75" customHeight="1">
      <c r="A1" s="20"/>
      <c r="B1" s="74"/>
      <c r="C1" s="217"/>
      <c r="D1" s="74"/>
      <c r="E1" s="74"/>
      <c r="F1" s="74"/>
      <c r="G1" s="178"/>
      <c r="H1" s="178"/>
      <c r="I1" s="178"/>
      <c r="J1" s="178"/>
      <c r="K1" s="178"/>
      <c r="L1" s="178"/>
      <c r="M1" s="179"/>
      <c r="N1" s="8"/>
      <c r="O1" s="8"/>
      <c r="P1" s="8"/>
    </row>
    <row r="2" spans="1:16" ht="15.75" customHeight="1">
      <c r="A2" s="56"/>
      <c r="B2" s="336" t="s">
        <v>71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8"/>
      <c r="N2" s="8"/>
      <c r="O2" s="8"/>
      <c r="P2" s="8"/>
    </row>
    <row r="3" spans="1:16">
      <c r="A3" s="56"/>
      <c r="B3" s="319" t="s">
        <v>33</v>
      </c>
      <c r="C3" s="319" t="s">
        <v>72</v>
      </c>
      <c r="D3" s="319" t="s">
        <v>73</v>
      </c>
      <c r="E3" s="319" t="s">
        <v>74</v>
      </c>
      <c r="F3" s="319" t="s">
        <v>75</v>
      </c>
      <c r="G3" s="319" t="s">
        <v>76</v>
      </c>
      <c r="H3" s="324" t="s">
        <v>38</v>
      </c>
      <c r="I3" s="315" t="s">
        <v>39</v>
      </c>
      <c r="J3" s="316"/>
      <c r="K3" s="316"/>
      <c r="L3" s="313"/>
      <c r="M3" s="319" t="s">
        <v>77</v>
      </c>
      <c r="N3" s="64"/>
      <c r="O3" s="8"/>
      <c r="P3" s="8"/>
    </row>
    <row r="4" spans="1:16" ht="180.75" thickBot="1">
      <c r="A4" s="56"/>
      <c r="B4" s="313"/>
      <c r="C4" s="313"/>
      <c r="D4" s="313"/>
      <c r="E4" s="313"/>
      <c r="F4" s="313"/>
      <c r="G4" s="313"/>
      <c r="H4" s="313"/>
      <c r="I4" s="193" t="s">
        <v>41</v>
      </c>
      <c r="J4" s="193" t="s">
        <v>78</v>
      </c>
      <c r="K4" s="180" t="s">
        <v>79</v>
      </c>
      <c r="L4" s="181" t="s">
        <v>44</v>
      </c>
      <c r="M4" s="313"/>
      <c r="N4" s="64"/>
      <c r="O4" s="8"/>
      <c r="P4" s="8"/>
    </row>
    <row r="5" spans="1:16" ht="15.75" customHeight="1" thickBot="1">
      <c r="A5" s="56"/>
      <c r="B5" s="75" t="s">
        <v>80</v>
      </c>
      <c r="C5" s="232" t="s">
        <v>81</v>
      </c>
      <c r="D5" s="230" t="s">
        <v>264</v>
      </c>
      <c r="E5" s="230" t="s">
        <v>250</v>
      </c>
      <c r="F5" s="262" t="s">
        <v>266</v>
      </c>
      <c r="G5" s="263">
        <v>45667</v>
      </c>
      <c r="H5" s="204">
        <v>12</v>
      </c>
      <c r="I5" s="204">
        <v>12</v>
      </c>
      <c r="J5" s="204">
        <v>0</v>
      </c>
      <c r="K5" s="264">
        <v>0</v>
      </c>
      <c r="L5" s="264">
        <v>0</v>
      </c>
      <c r="M5" s="254">
        <v>45689</v>
      </c>
      <c r="N5" s="64"/>
      <c r="O5" s="8"/>
      <c r="P5" s="8"/>
    </row>
    <row r="6" spans="1:16" ht="15.75" customHeight="1" thickBot="1">
      <c r="A6" s="56"/>
      <c r="B6" s="75" t="s">
        <v>82</v>
      </c>
      <c r="C6" s="232" t="s">
        <v>83</v>
      </c>
      <c r="D6" s="230" t="s">
        <v>248</v>
      </c>
      <c r="E6" s="230" t="s">
        <v>251</v>
      </c>
      <c r="F6" s="262" t="s">
        <v>263</v>
      </c>
      <c r="G6" s="263">
        <v>45808</v>
      </c>
      <c r="H6" s="204">
        <v>2500</v>
      </c>
      <c r="I6" s="204">
        <v>1000</v>
      </c>
      <c r="J6" s="204">
        <v>400</v>
      </c>
      <c r="K6" s="264">
        <v>100</v>
      </c>
      <c r="L6" s="264">
        <v>1000</v>
      </c>
      <c r="M6" s="254">
        <v>45828</v>
      </c>
      <c r="N6" s="64"/>
      <c r="O6" s="8"/>
      <c r="P6" s="8"/>
    </row>
    <row r="7" spans="1:16" ht="15.75" customHeight="1" thickBot="1">
      <c r="A7" s="56"/>
      <c r="B7" s="75" t="s">
        <v>84</v>
      </c>
      <c r="C7" s="232" t="s">
        <v>85</v>
      </c>
      <c r="D7" s="230"/>
      <c r="E7" s="230"/>
      <c r="F7" s="262"/>
      <c r="G7" s="263"/>
      <c r="H7" s="204"/>
      <c r="I7" s="204"/>
      <c r="J7" s="204"/>
      <c r="K7" s="264"/>
      <c r="L7" s="264"/>
      <c r="M7" s="254"/>
      <c r="N7" s="64"/>
      <c r="O7" s="8"/>
      <c r="P7" s="8"/>
    </row>
    <row r="8" spans="1:16" ht="15.75" customHeight="1">
      <c r="A8" s="56"/>
      <c r="B8" s="75" t="s">
        <v>86</v>
      </c>
      <c r="C8" s="232" t="s">
        <v>87</v>
      </c>
      <c r="D8" s="230"/>
      <c r="E8" s="230"/>
      <c r="F8" s="262"/>
      <c r="G8" s="263"/>
      <c r="H8" s="204"/>
      <c r="I8" s="204"/>
      <c r="J8" s="204"/>
      <c r="K8" s="264"/>
      <c r="L8" s="264"/>
      <c r="M8" s="254"/>
      <c r="N8" s="64"/>
      <c r="O8" s="8"/>
      <c r="P8" s="8"/>
    </row>
    <row r="9" spans="1:16" ht="15.75" customHeight="1">
      <c r="A9" s="56"/>
      <c r="B9" s="75" t="s">
        <v>88</v>
      </c>
      <c r="C9" s="232" t="s">
        <v>81</v>
      </c>
      <c r="D9" s="230"/>
      <c r="E9" s="230"/>
      <c r="F9" s="262"/>
      <c r="G9" s="263"/>
      <c r="H9" s="204"/>
      <c r="I9" s="204"/>
      <c r="J9" s="204"/>
      <c r="K9" s="264"/>
      <c r="L9" s="264"/>
      <c r="M9" s="254"/>
      <c r="N9" s="64"/>
      <c r="O9" s="8"/>
      <c r="P9" s="8"/>
    </row>
    <row r="10" spans="1:16" ht="15.75" customHeight="1">
      <c r="A10" s="56"/>
      <c r="B10" s="75" t="s">
        <v>89</v>
      </c>
      <c r="C10" s="232" t="s">
        <v>83</v>
      </c>
      <c r="D10" s="230"/>
      <c r="E10" s="230"/>
      <c r="F10" s="262"/>
      <c r="G10" s="263"/>
      <c r="H10" s="204"/>
      <c r="I10" s="204"/>
      <c r="J10" s="204"/>
      <c r="K10" s="264"/>
      <c r="L10" s="264"/>
      <c r="M10" s="254"/>
      <c r="N10" s="64"/>
      <c r="O10" s="8"/>
      <c r="P10" s="8"/>
    </row>
    <row r="11" spans="1:16" ht="15.75" customHeight="1">
      <c r="A11" s="56"/>
      <c r="B11" s="75" t="s">
        <v>90</v>
      </c>
      <c r="C11" s="232" t="s">
        <v>87</v>
      </c>
      <c r="D11" s="230"/>
      <c r="E11" s="230"/>
      <c r="F11" s="262"/>
      <c r="G11" s="263"/>
      <c r="H11" s="204"/>
      <c r="I11" s="204"/>
      <c r="J11" s="204"/>
      <c r="K11" s="264"/>
      <c r="L11" s="264"/>
      <c r="M11" s="254"/>
      <c r="N11" s="64"/>
      <c r="O11" s="8"/>
      <c r="P11" s="8"/>
    </row>
    <row r="12" spans="1:16" ht="15.75" customHeight="1">
      <c r="A12" s="56"/>
      <c r="B12" s="75" t="s">
        <v>91</v>
      </c>
      <c r="C12" s="232" t="s">
        <v>85</v>
      </c>
      <c r="D12" s="230"/>
      <c r="E12" s="230"/>
      <c r="F12" s="262"/>
      <c r="G12" s="263"/>
      <c r="H12" s="204"/>
      <c r="I12" s="204"/>
      <c r="J12" s="204"/>
      <c r="K12" s="264"/>
      <c r="L12" s="264"/>
      <c r="M12" s="254"/>
      <c r="N12" s="64"/>
      <c r="O12" s="8"/>
      <c r="P12" s="8"/>
    </row>
    <row r="13" spans="1:16" ht="15.75" customHeight="1">
      <c r="A13" s="56"/>
      <c r="B13" s="75" t="s">
        <v>92</v>
      </c>
      <c r="C13" s="232" t="s">
        <v>83</v>
      </c>
      <c r="D13" s="230"/>
      <c r="E13" s="230"/>
      <c r="F13" s="262"/>
      <c r="G13" s="263"/>
      <c r="H13" s="204"/>
      <c r="I13" s="204"/>
      <c r="J13" s="204"/>
      <c r="K13" s="264"/>
      <c r="L13" s="264"/>
      <c r="M13" s="254"/>
      <c r="N13" s="64"/>
      <c r="O13" s="8"/>
      <c r="P13" s="8"/>
    </row>
    <row r="14" spans="1:16" ht="15.75" customHeight="1">
      <c r="A14" s="56"/>
      <c r="B14" s="75" t="s">
        <v>93</v>
      </c>
      <c r="C14" s="232" t="s">
        <v>81</v>
      </c>
      <c r="D14" s="230"/>
      <c r="E14" s="230"/>
      <c r="F14" s="262"/>
      <c r="G14" s="263"/>
      <c r="H14" s="204"/>
      <c r="I14" s="204"/>
      <c r="J14" s="204"/>
      <c r="K14" s="264"/>
      <c r="L14" s="264"/>
      <c r="M14" s="254"/>
      <c r="N14" s="64"/>
      <c r="O14" s="8"/>
      <c r="P14" s="8"/>
    </row>
    <row r="15" spans="1:16" ht="15.75" customHeight="1" thickBot="1">
      <c r="A15" s="56"/>
      <c r="B15" s="75" t="s">
        <v>94</v>
      </c>
      <c r="C15" s="232" t="s">
        <v>83</v>
      </c>
      <c r="D15" s="230"/>
      <c r="E15" s="230"/>
      <c r="F15" s="262"/>
      <c r="G15" s="263"/>
      <c r="H15" s="204"/>
      <c r="I15" s="204"/>
      <c r="J15" s="204"/>
      <c r="K15" s="264"/>
      <c r="L15" s="264"/>
      <c r="M15" s="254"/>
      <c r="N15" s="64"/>
      <c r="O15" s="8"/>
      <c r="P15" s="8"/>
    </row>
    <row r="16" spans="1:16" ht="15.75" customHeight="1" thickBot="1">
      <c r="A16" s="56"/>
      <c r="B16" s="75" t="s">
        <v>95</v>
      </c>
      <c r="C16" s="232" t="s">
        <v>87</v>
      </c>
      <c r="D16" s="230"/>
      <c r="E16" s="230"/>
      <c r="F16" s="262"/>
      <c r="G16" s="263"/>
      <c r="H16" s="204"/>
      <c r="I16" s="204"/>
      <c r="J16" s="204"/>
      <c r="K16" s="264"/>
      <c r="L16" s="264"/>
      <c r="M16" s="254"/>
      <c r="N16" s="64"/>
      <c r="O16" s="8"/>
      <c r="P16" s="8"/>
    </row>
    <row r="17" spans="1:16" ht="15.75" customHeight="1" thickBot="1">
      <c r="A17" s="56"/>
      <c r="B17" s="76" t="s">
        <v>96</v>
      </c>
      <c r="C17" s="232" t="s">
        <v>83</v>
      </c>
      <c r="D17" s="230"/>
      <c r="E17" s="230"/>
      <c r="F17" s="262"/>
      <c r="G17" s="263"/>
      <c r="H17" s="204"/>
      <c r="I17" s="204"/>
      <c r="J17" s="204"/>
      <c r="K17" s="264"/>
      <c r="L17" s="264"/>
      <c r="M17" s="254"/>
      <c r="N17" s="64"/>
      <c r="O17" s="8"/>
      <c r="P17" s="8"/>
    </row>
    <row r="18" spans="1:16" ht="15.75" customHeight="1" thickBot="1">
      <c r="A18" s="56"/>
      <c r="B18" s="77" t="s">
        <v>97</v>
      </c>
      <c r="C18" s="232" t="s">
        <v>85</v>
      </c>
      <c r="D18" s="230"/>
      <c r="E18" s="230"/>
      <c r="F18" s="262"/>
      <c r="G18" s="263"/>
      <c r="H18" s="204"/>
      <c r="I18" s="204"/>
      <c r="J18" s="204"/>
      <c r="K18" s="264"/>
      <c r="L18" s="264"/>
      <c r="M18" s="254"/>
      <c r="N18" s="64"/>
      <c r="O18" s="8"/>
      <c r="P18" s="8"/>
    </row>
    <row r="19" spans="1:16" ht="15.75" customHeight="1" thickBot="1">
      <c r="A19" s="56"/>
      <c r="B19" s="76" t="s">
        <v>98</v>
      </c>
      <c r="C19" s="232" t="s">
        <v>81</v>
      </c>
      <c r="D19" s="230"/>
      <c r="E19" s="230"/>
      <c r="F19" s="262"/>
      <c r="G19" s="263"/>
      <c r="H19" s="204"/>
      <c r="I19" s="204"/>
      <c r="J19" s="204"/>
      <c r="K19" s="264"/>
      <c r="L19" s="264"/>
      <c r="M19" s="254"/>
      <c r="N19" s="64"/>
      <c r="O19" s="8"/>
      <c r="P19" s="8"/>
    </row>
    <row r="20" spans="1:16" ht="15.75" customHeight="1" thickBot="1">
      <c r="A20" s="56"/>
      <c r="B20" s="77" t="s">
        <v>99</v>
      </c>
      <c r="C20" s="232" t="s">
        <v>83</v>
      </c>
      <c r="D20" s="230"/>
      <c r="E20" s="230"/>
      <c r="F20" s="262"/>
      <c r="G20" s="263"/>
      <c r="H20" s="204"/>
      <c r="I20" s="204"/>
      <c r="J20" s="204"/>
      <c r="K20" s="264"/>
      <c r="L20" s="264"/>
      <c r="M20" s="254"/>
      <c r="N20" s="64"/>
      <c r="O20" s="8"/>
      <c r="P20" s="8"/>
    </row>
    <row r="21" spans="1:16" ht="15.75" customHeight="1" thickBot="1">
      <c r="A21" s="56"/>
      <c r="B21" s="76" t="s">
        <v>100</v>
      </c>
      <c r="C21" s="232" t="s">
        <v>83</v>
      </c>
      <c r="D21" s="230"/>
      <c r="E21" s="230"/>
      <c r="F21" s="262"/>
      <c r="G21" s="263"/>
      <c r="H21" s="204"/>
      <c r="I21" s="204"/>
      <c r="J21" s="204"/>
      <c r="K21" s="264"/>
      <c r="L21" s="264"/>
      <c r="M21" s="254"/>
      <c r="N21" s="64"/>
      <c r="O21" s="8"/>
      <c r="P21" s="8"/>
    </row>
    <row r="22" spans="1:16" ht="15.75" customHeight="1" thickBot="1">
      <c r="A22" s="56"/>
      <c r="B22" s="77" t="s">
        <v>101</v>
      </c>
      <c r="C22" s="232" t="s">
        <v>81</v>
      </c>
      <c r="D22" s="230"/>
      <c r="E22" s="230"/>
      <c r="F22" s="262"/>
      <c r="G22" s="263"/>
      <c r="H22" s="204"/>
      <c r="I22" s="204"/>
      <c r="J22" s="204"/>
      <c r="K22" s="264"/>
      <c r="L22" s="264"/>
      <c r="M22" s="254"/>
      <c r="N22" s="64"/>
      <c r="O22" s="8"/>
      <c r="P22" s="8"/>
    </row>
    <row r="23" spans="1:16" ht="15.75" customHeight="1" thickBot="1">
      <c r="A23" s="56"/>
      <c r="B23" s="76" t="s">
        <v>102</v>
      </c>
      <c r="C23" s="232" t="s">
        <v>85</v>
      </c>
      <c r="D23" s="230"/>
      <c r="E23" s="230"/>
      <c r="F23" s="262"/>
      <c r="G23" s="263"/>
      <c r="H23" s="204"/>
      <c r="I23" s="204"/>
      <c r="J23" s="204"/>
      <c r="K23" s="264"/>
      <c r="L23" s="264"/>
      <c r="M23" s="254"/>
      <c r="N23" s="64"/>
      <c r="O23" s="8"/>
      <c r="P23" s="8"/>
    </row>
    <row r="24" spans="1:16" ht="15.75" customHeight="1" thickBot="1">
      <c r="A24" s="56"/>
      <c r="B24" s="77" t="s">
        <v>103</v>
      </c>
      <c r="C24" s="232" t="s">
        <v>87</v>
      </c>
      <c r="D24" s="230"/>
      <c r="E24" s="230"/>
      <c r="F24" s="262"/>
      <c r="G24" s="263"/>
      <c r="H24" s="204"/>
      <c r="I24" s="204"/>
      <c r="J24" s="204"/>
      <c r="K24" s="264"/>
      <c r="L24" s="264"/>
      <c r="M24" s="254"/>
      <c r="N24" s="64"/>
      <c r="O24" s="8"/>
      <c r="P24" s="8"/>
    </row>
    <row r="25" spans="1:16" ht="15.75" customHeight="1">
      <c r="A25" s="56"/>
      <c r="B25" s="78"/>
      <c r="C25" s="218"/>
      <c r="D25" s="59"/>
      <c r="E25" s="60"/>
      <c r="F25" s="332" t="s">
        <v>104</v>
      </c>
      <c r="G25" s="333"/>
      <c r="H25" s="182">
        <f t="shared" ref="H25:L25" si="0">SUM(H5:H24)</f>
        <v>2512</v>
      </c>
      <c r="I25" s="182">
        <f t="shared" si="0"/>
        <v>1012</v>
      </c>
      <c r="J25" s="182">
        <f t="shared" si="0"/>
        <v>400</v>
      </c>
      <c r="K25" s="182">
        <f t="shared" si="0"/>
        <v>100</v>
      </c>
      <c r="L25" s="182">
        <f t="shared" si="0"/>
        <v>1000</v>
      </c>
      <c r="M25" s="183"/>
      <c r="N25" s="64"/>
      <c r="O25" s="8"/>
      <c r="P25" s="8"/>
    </row>
    <row r="26" spans="1:16" ht="15.75" customHeight="1">
      <c r="A26" s="20"/>
      <c r="B26" s="64"/>
      <c r="C26" s="219"/>
      <c r="D26" s="64"/>
      <c r="E26" s="79"/>
      <c r="F26" s="334" t="s">
        <v>105</v>
      </c>
      <c r="G26" s="294"/>
      <c r="H26" s="184"/>
      <c r="I26" s="185">
        <f>SUMIF(C5:C997,"Dietas gastos de viaje y seguros de accidente",I5:I997)</f>
        <v>12</v>
      </c>
      <c r="J26" s="185"/>
      <c r="K26" s="185"/>
      <c r="L26" s="184"/>
      <c r="M26" s="186"/>
      <c r="N26" s="64"/>
      <c r="O26" s="8"/>
      <c r="P26" s="8"/>
    </row>
    <row r="27" spans="1:16" ht="15.75" customHeight="1">
      <c r="A27" s="20"/>
      <c r="B27" s="64"/>
      <c r="C27" s="219"/>
      <c r="D27" s="64"/>
      <c r="E27" s="80"/>
      <c r="F27" s="335" t="s">
        <v>106</v>
      </c>
      <c r="G27" s="294"/>
      <c r="H27" s="184"/>
      <c r="I27" s="185">
        <f>SUMIF(C5:C997,"Gastos de difusión",I5:I997)</f>
        <v>1000</v>
      </c>
      <c r="J27" s="185"/>
      <c r="K27" s="185"/>
      <c r="L27" s="184"/>
      <c r="M27" s="186"/>
      <c r="N27" s="64"/>
      <c r="O27" s="8"/>
      <c r="P27" s="8"/>
    </row>
    <row r="28" spans="1:16" ht="15.75" customHeight="1">
      <c r="A28" s="20"/>
      <c r="B28" s="64"/>
      <c r="D28" s="64"/>
      <c r="E28" s="64"/>
      <c r="F28" s="64"/>
      <c r="G28" s="186"/>
      <c r="H28" s="186"/>
      <c r="I28" s="186"/>
      <c r="J28" s="186"/>
      <c r="K28" s="186"/>
      <c r="L28" s="186"/>
      <c r="M28" s="186"/>
      <c r="N28" s="64"/>
      <c r="O28" s="8"/>
      <c r="P28" s="8"/>
    </row>
    <row r="29" spans="1:16" ht="15.75" customHeight="1">
      <c r="A29" s="20"/>
      <c r="B29" s="64"/>
      <c r="C29" s="219"/>
      <c r="D29" s="64"/>
      <c r="E29" s="64"/>
      <c r="F29" s="64"/>
      <c r="G29" s="186"/>
      <c r="H29" s="186"/>
      <c r="I29" s="186"/>
      <c r="J29" s="186"/>
      <c r="K29" s="186"/>
      <c r="L29" s="186"/>
      <c r="M29" s="186"/>
      <c r="N29" s="64"/>
      <c r="O29" s="8"/>
      <c r="P29" s="8"/>
    </row>
    <row r="30" spans="1:16" ht="15.75" customHeight="1">
      <c r="A30" s="8"/>
      <c r="B30" s="64"/>
      <c r="C30" s="219"/>
      <c r="D30" s="64"/>
      <c r="E30" s="64"/>
      <c r="F30" s="64"/>
      <c r="G30" s="186"/>
      <c r="H30" s="186"/>
      <c r="I30" s="186"/>
      <c r="J30" s="186"/>
      <c r="K30" s="186"/>
      <c r="L30" s="186"/>
      <c r="M30" s="186"/>
      <c r="N30" s="64"/>
      <c r="O30" s="8"/>
      <c r="P30" s="8"/>
    </row>
    <row r="31" spans="1:16" ht="15.75" customHeight="1">
      <c r="A31" s="8"/>
      <c r="B31" s="64"/>
      <c r="C31" s="219"/>
      <c r="D31" s="64"/>
      <c r="E31" s="64"/>
      <c r="F31" s="64"/>
      <c r="G31" s="186"/>
      <c r="H31" s="186"/>
      <c r="I31" s="186"/>
      <c r="J31" s="186"/>
      <c r="K31" s="186"/>
      <c r="L31" s="186"/>
      <c r="M31" s="186"/>
      <c r="N31" s="64"/>
      <c r="O31" s="8"/>
      <c r="P31" s="8"/>
    </row>
    <row r="32" spans="1:16" ht="15.75" customHeight="1">
      <c r="A32" s="8"/>
      <c r="B32" s="64"/>
      <c r="C32" s="220"/>
      <c r="D32" s="64"/>
      <c r="E32" s="64"/>
      <c r="F32" s="64"/>
      <c r="G32" s="187"/>
      <c r="H32" s="184"/>
      <c r="I32" s="188"/>
      <c r="J32" s="189"/>
      <c r="K32" s="189"/>
      <c r="L32" s="189"/>
      <c r="M32" s="189"/>
      <c r="N32" s="81"/>
      <c r="O32" s="8"/>
      <c r="P32" s="8"/>
    </row>
    <row r="33" spans="1:16" ht="15.75" customHeight="1">
      <c r="A33" s="8"/>
      <c r="B33" s="64"/>
      <c r="C33" s="220"/>
      <c r="D33" s="64"/>
      <c r="E33" s="64"/>
      <c r="F33" s="64"/>
      <c r="G33" s="187"/>
      <c r="H33" s="184"/>
      <c r="I33" s="190"/>
      <c r="J33" s="189"/>
      <c r="K33" s="189"/>
      <c r="L33" s="189"/>
      <c r="M33" s="189"/>
      <c r="N33" s="81"/>
      <c r="O33" s="8"/>
      <c r="P33" s="8"/>
    </row>
    <row r="34" spans="1:16" ht="15.75" customHeight="1">
      <c r="A34" s="8"/>
      <c r="B34" s="64"/>
      <c r="C34" s="219"/>
      <c r="D34" s="64"/>
      <c r="E34" s="64"/>
      <c r="F34" s="64"/>
      <c r="G34" s="186"/>
      <c r="H34" s="186"/>
      <c r="I34" s="186"/>
      <c r="J34" s="186"/>
      <c r="K34" s="186"/>
      <c r="L34" s="186"/>
      <c r="M34" s="186"/>
      <c r="N34" s="64"/>
      <c r="O34" s="8"/>
      <c r="P34" s="8"/>
    </row>
    <row r="35" spans="1:16" ht="15.75" customHeight="1">
      <c r="A35" s="8"/>
      <c r="B35" s="8"/>
      <c r="C35" s="221"/>
      <c r="D35" s="8"/>
      <c r="E35" s="8"/>
      <c r="F35" s="8"/>
      <c r="G35" s="179"/>
      <c r="H35" s="179"/>
      <c r="I35" s="179"/>
      <c r="J35" s="179"/>
      <c r="K35" s="179"/>
      <c r="L35" s="179"/>
      <c r="M35" s="179"/>
      <c r="N35" s="8"/>
      <c r="O35" s="8"/>
      <c r="P35" s="8"/>
    </row>
    <row r="36" spans="1:16" ht="15.75" customHeight="1">
      <c r="A36" s="8"/>
      <c r="B36" s="8"/>
      <c r="C36" s="221"/>
      <c r="D36" s="8"/>
      <c r="E36" s="8"/>
      <c r="F36" s="8"/>
      <c r="G36" s="179"/>
      <c r="H36" s="179"/>
      <c r="I36" s="179"/>
      <c r="J36" s="179"/>
      <c r="K36" s="179"/>
      <c r="L36" s="179"/>
      <c r="M36" s="179"/>
      <c r="N36" s="8"/>
      <c r="O36" s="8"/>
      <c r="P36" s="8"/>
    </row>
    <row r="37" spans="1:16" ht="15.75" customHeight="1"/>
    <row r="38" spans="1:16" ht="15.75" customHeight="1"/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3">
    <mergeCell ref="F25:G25"/>
    <mergeCell ref="F26:G26"/>
    <mergeCell ref="F27:G27"/>
    <mergeCell ref="B2:M2"/>
    <mergeCell ref="B3:B4"/>
    <mergeCell ref="C3:C4"/>
    <mergeCell ref="D3:D4"/>
    <mergeCell ref="E3:E4"/>
    <mergeCell ref="F3:F4"/>
    <mergeCell ref="G3:G4"/>
    <mergeCell ref="M3:M4"/>
    <mergeCell ref="H3:H4"/>
    <mergeCell ref="I3:L3"/>
  </mergeCells>
  <conditionalFormatting sqref="H5">
    <cfRule type="expression" dxfId="16" priority="6">
      <formula>SUM(I5:L5)&gt;H5</formula>
    </cfRule>
  </conditionalFormatting>
  <conditionalFormatting sqref="H6:H24">
    <cfRule type="expression" dxfId="15" priority="1">
      <formula>SUM(I6:L6)&gt;H6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7"/>
  <sheetViews>
    <sheetView topLeftCell="B1" workbookViewId="0">
      <selection activeCell="H5" sqref="H5"/>
    </sheetView>
  </sheetViews>
  <sheetFormatPr baseColWidth="10" defaultColWidth="12.5703125" defaultRowHeight="15" customHeight="1"/>
  <cols>
    <col min="2" max="2" width="14.42578125" customWidth="1"/>
    <col min="3" max="3" width="28.7109375" style="197" customWidth="1"/>
    <col min="4" max="4" width="37.28515625" customWidth="1"/>
    <col min="5" max="5" width="17.28515625" customWidth="1"/>
    <col min="6" max="6" width="30.140625" customWidth="1"/>
    <col min="7" max="7" width="24.28515625" customWidth="1"/>
    <col min="8" max="8" width="14.42578125" customWidth="1"/>
    <col min="11" max="11" width="21.42578125" customWidth="1"/>
    <col min="12" max="12" width="18" customWidth="1"/>
    <col min="13" max="13" width="20.5703125" customWidth="1"/>
  </cols>
  <sheetData>
    <row r="1" spans="1:14" ht="15.75" customHeight="1">
      <c r="A1" s="20"/>
      <c r="B1" s="20"/>
      <c r="C1" s="194"/>
      <c r="D1" s="20"/>
      <c r="E1" s="20"/>
      <c r="F1" s="20"/>
      <c r="G1" s="20"/>
      <c r="H1" s="20"/>
      <c r="I1" s="20"/>
      <c r="J1" s="20"/>
      <c r="K1" s="20"/>
      <c r="L1" s="20"/>
      <c r="M1" s="8"/>
      <c r="N1" s="8"/>
    </row>
    <row r="2" spans="1:14" ht="15.75" customHeight="1">
      <c r="A2" s="56"/>
      <c r="B2" s="336" t="s">
        <v>107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8"/>
      <c r="N2" s="8"/>
    </row>
    <row r="3" spans="1:14" ht="15.75" customHeight="1">
      <c r="A3" s="56"/>
      <c r="B3" s="319" t="s">
        <v>33</v>
      </c>
      <c r="C3" s="339" t="s">
        <v>246</v>
      </c>
      <c r="D3" s="319" t="s">
        <v>73</v>
      </c>
      <c r="E3" s="319" t="s">
        <v>74</v>
      </c>
      <c r="F3" s="319" t="s">
        <v>75</v>
      </c>
      <c r="G3" s="319" t="s">
        <v>108</v>
      </c>
      <c r="H3" s="324" t="s">
        <v>38</v>
      </c>
      <c r="I3" s="315" t="s">
        <v>39</v>
      </c>
      <c r="J3" s="316"/>
      <c r="K3" s="316"/>
      <c r="L3" s="313"/>
      <c r="M3" s="319" t="s">
        <v>109</v>
      </c>
      <c r="N3" s="8"/>
    </row>
    <row r="4" spans="1:14" ht="187.5" customHeight="1" thickBot="1">
      <c r="A4" s="56"/>
      <c r="B4" s="313"/>
      <c r="C4" s="313"/>
      <c r="D4" s="313"/>
      <c r="E4" s="313"/>
      <c r="F4" s="313"/>
      <c r="G4" s="313"/>
      <c r="H4" s="313"/>
      <c r="I4" s="193" t="s">
        <v>41</v>
      </c>
      <c r="J4" s="193" t="s">
        <v>78</v>
      </c>
      <c r="K4" s="180" t="s">
        <v>110</v>
      </c>
      <c r="L4" s="181" t="s">
        <v>111</v>
      </c>
      <c r="M4" s="313"/>
      <c r="N4" s="8"/>
    </row>
    <row r="5" spans="1:14" ht="15.75" customHeight="1" thickBot="1">
      <c r="A5" s="56"/>
      <c r="B5" s="75" t="s">
        <v>112</v>
      </c>
      <c r="C5" s="195" t="s">
        <v>113</v>
      </c>
      <c r="D5" s="230" t="s">
        <v>248</v>
      </c>
      <c r="E5" s="230" t="s">
        <v>250</v>
      </c>
      <c r="F5" s="247" t="s">
        <v>259</v>
      </c>
      <c r="G5" s="231">
        <v>45931</v>
      </c>
      <c r="H5" s="249">
        <v>600</v>
      </c>
      <c r="I5" s="249">
        <v>400</v>
      </c>
      <c r="J5" s="249">
        <v>200</v>
      </c>
      <c r="K5" s="249"/>
      <c r="L5" s="265"/>
      <c r="M5" s="231">
        <v>45936</v>
      </c>
      <c r="N5" s="8"/>
    </row>
    <row r="6" spans="1:14" ht="15.75" customHeight="1" thickBot="1">
      <c r="A6" s="56"/>
      <c r="B6" s="75" t="s">
        <v>114</v>
      </c>
      <c r="C6" s="195" t="s">
        <v>115</v>
      </c>
      <c r="D6" s="230" t="s">
        <v>249</v>
      </c>
      <c r="E6" s="230" t="s">
        <v>251</v>
      </c>
      <c r="F6" s="247" t="s">
        <v>247</v>
      </c>
      <c r="G6" s="231">
        <v>45992</v>
      </c>
      <c r="H6" s="249">
        <v>6225</v>
      </c>
      <c r="I6" s="249">
        <v>1000</v>
      </c>
      <c r="J6" s="249">
        <v>4000</v>
      </c>
      <c r="K6" s="249">
        <v>0</v>
      </c>
      <c r="L6" s="265">
        <v>1225</v>
      </c>
      <c r="M6" s="231">
        <v>46009</v>
      </c>
      <c r="N6" s="8"/>
    </row>
    <row r="7" spans="1:14" ht="15.75" customHeight="1" thickBot="1">
      <c r="A7" s="56"/>
      <c r="B7" s="75" t="s">
        <v>116</v>
      </c>
      <c r="C7" s="195" t="s">
        <v>115</v>
      </c>
      <c r="D7" s="230"/>
      <c r="E7" s="230"/>
      <c r="F7" s="247"/>
      <c r="G7" s="231"/>
      <c r="H7" s="249"/>
      <c r="I7" s="249"/>
      <c r="J7" s="249"/>
      <c r="K7" s="249"/>
      <c r="L7" s="265"/>
      <c r="M7" s="231"/>
      <c r="N7" s="8"/>
    </row>
    <row r="8" spans="1:14" ht="15.75" customHeight="1" thickBot="1">
      <c r="A8" s="56"/>
      <c r="B8" s="75" t="s">
        <v>117</v>
      </c>
      <c r="C8" s="195" t="s">
        <v>115</v>
      </c>
      <c r="D8" s="230"/>
      <c r="E8" s="230"/>
      <c r="F8" s="247"/>
      <c r="G8" s="231"/>
      <c r="H8" s="249"/>
      <c r="I8" s="249"/>
      <c r="J8" s="249"/>
      <c r="K8" s="249"/>
      <c r="L8" s="265"/>
      <c r="M8" s="231"/>
      <c r="N8" s="8"/>
    </row>
    <row r="9" spans="1:14" ht="15.75" customHeight="1" thickBot="1">
      <c r="A9" s="56"/>
      <c r="B9" s="75" t="s">
        <v>118</v>
      </c>
      <c r="C9" s="195" t="s">
        <v>113</v>
      </c>
      <c r="D9" s="230"/>
      <c r="E9" s="230"/>
      <c r="F9" s="247"/>
      <c r="G9" s="231"/>
      <c r="H9" s="249"/>
      <c r="I9" s="249"/>
      <c r="J9" s="249"/>
      <c r="K9" s="249"/>
      <c r="L9" s="265"/>
      <c r="M9" s="231"/>
      <c r="N9" s="8"/>
    </row>
    <row r="10" spans="1:14" ht="15.75" customHeight="1" thickBot="1">
      <c r="A10" s="56"/>
      <c r="B10" s="75" t="s">
        <v>119</v>
      </c>
      <c r="C10" s="195" t="s">
        <v>113</v>
      </c>
      <c r="D10" s="230"/>
      <c r="E10" s="230"/>
      <c r="F10" s="247"/>
      <c r="G10" s="231"/>
      <c r="H10" s="249"/>
      <c r="I10" s="249"/>
      <c r="J10" s="249"/>
      <c r="K10" s="249"/>
      <c r="L10" s="265"/>
      <c r="M10" s="231"/>
      <c r="N10" s="8"/>
    </row>
    <row r="11" spans="1:14" ht="15.75" customHeight="1" thickBot="1">
      <c r="A11" s="56"/>
      <c r="B11" s="75" t="s">
        <v>120</v>
      </c>
      <c r="C11" s="195" t="s">
        <v>115</v>
      </c>
      <c r="D11" s="230"/>
      <c r="E11" s="230"/>
      <c r="F11" s="247"/>
      <c r="G11" s="231"/>
      <c r="H11" s="249"/>
      <c r="I11" s="249"/>
      <c r="J11" s="249"/>
      <c r="K11" s="249"/>
      <c r="L11" s="265"/>
      <c r="M11" s="231"/>
      <c r="N11" s="8"/>
    </row>
    <row r="12" spans="1:14" ht="15.75" customHeight="1" thickBot="1">
      <c r="A12" s="56"/>
      <c r="B12" s="75" t="s">
        <v>121</v>
      </c>
      <c r="C12" s="195" t="s">
        <v>115</v>
      </c>
      <c r="D12" s="230"/>
      <c r="E12" s="230"/>
      <c r="F12" s="247"/>
      <c r="G12" s="231"/>
      <c r="H12" s="249"/>
      <c r="I12" s="249"/>
      <c r="J12" s="249"/>
      <c r="K12" s="249"/>
      <c r="L12" s="265"/>
      <c r="M12" s="231"/>
      <c r="N12" s="8"/>
    </row>
    <row r="13" spans="1:14" ht="15.75" customHeight="1">
      <c r="A13" s="56"/>
      <c r="B13" s="75" t="s">
        <v>122</v>
      </c>
      <c r="C13" s="195" t="s">
        <v>115</v>
      </c>
      <c r="D13" s="230"/>
      <c r="E13" s="230"/>
      <c r="F13" s="247"/>
      <c r="G13" s="231"/>
      <c r="H13" s="249"/>
      <c r="I13" s="249"/>
      <c r="J13" s="249"/>
      <c r="K13" s="249"/>
      <c r="L13" s="265"/>
      <c r="M13" s="231"/>
      <c r="N13" s="8"/>
    </row>
    <row r="14" spans="1:14" ht="15.75" customHeight="1">
      <c r="A14" s="56"/>
      <c r="B14" s="75" t="s">
        <v>123</v>
      </c>
      <c r="C14" s="195" t="s">
        <v>115</v>
      </c>
      <c r="D14" s="230"/>
      <c r="E14" s="230"/>
      <c r="F14" s="247"/>
      <c r="G14" s="231"/>
      <c r="H14" s="249"/>
      <c r="I14" s="249"/>
      <c r="J14" s="249"/>
      <c r="K14" s="249"/>
      <c r="L14" s="265"/>
      <c r="M14" s="231"/>
      <c r="N14" s="8"/>
    </row>
    <row r="15" spans="1:14" ht="15.75" customHeight="1">
      <c r="A15" s="56"/>
      <c r="B15" s="75" t="s">
        <v>124</v>
      </c>
      <c r="C15" s="195" t="s">
        <v>115</v>
      </c>
      <c r="D15" s="230"/>
      <c r="E15" s="230"/>
      <c r="F15" s="247"/>
      <c r="G15" s="231"/>
      <c r="H15" s="249"/>
      <c r="I15" s="249"/>
      <c r="J15" s="249"/>
      <c r="K15" s="249"/>
      <c r="L15" s="265"/>
      <c r="M15" s="231"/>
      <c r="N15" s="8"/>
    </row>
    <row r="16" spans="1:14" ht="15.75" customHeight="1">
      <c r="A16" s="56"/>
      <c r="B16" s="75" t="s">
        <v>125</v>
      </c>
      <c r="C16" s="195" t="s">
        <v>115</v>
      </c>
      <c r="D16" s="230"/>
      <c r="E16" s="230"/>
      <c r="F16" s="247"/>
      <c r="G16" s="231"/>
      <c r="H16" s="249"/>
      <c r="I16" s="249"/>
      <c r="J16" s="249"/>
      <c r="K16" s="249"/>
      <c r="L16" s="265"/>
      <c r="M16" s="231"/>
      <c r="N16" s="8"/>
    </row>
    <row r="17" spans="1:14" ht="15.75" customHeight="1">
      <c r="A17" s="56"/>
      <c r="B17" s="76" t="s">
        <v>126</v>
      </c>
      <c r="C17" s="195" t="s">
        <v>115</v>
      </c>
      <c r="D17" s="230"/>
      <c r="E17" s="230"/>
      <c r="F17" s="247"/>
      <c r="G17" s="231"/>
      <c r="H17" s="249"/>
      <c r="I17" s="249"/>
      <c r="J17" s="249"/>
      <c r="K17" s="249"/>
      <c r="L17" s="265"/>
      <c r="M17" s="231"/>
      <c r="N17" s="8"/>
    </row>
    <row r="18" spans="1:14" ht="15.75" customHeight="1">
      <c r="A18" s="56"/>
      <c r="B18" s="77" t="s">
        <v>127</v>
      </c>
      <c r="C18" s="195" t="s">
        <v>115</v>
      </c>
      <c r="D18" s="230"/>
      <c r="E18" s="230"/>
      <c r="F18" s="247"/>
      <c r="G18" s="231"/>
      <c r="H18" s="249"/>
      <c r="I18" s="249"/>
      <c r="J18" s="249"/>
      <c r="K18" s="249"/>
      <c r="L18" s="265"/>
      <c r="M18" s="231"/>
      <c r="N18" s="8"/>
    </row>
    <row r="19" spans="1:14" ht="15.75" customHeight="1">
      <c r="A19" s="56"/>
      <c r="B19" s="76" t="s">
        <v>128</v>
      </c>
      <c r="C19" s="195" t="s">
        <v>115</v>
      </c>
      <c r="D19" s="230"/>
      <c r="E19" s="230"/>
      <c r="F19" s="247"/>
      <c r="G19" s="231"/>
      <c r="H19" s="249" t="s">
        <v>56</v>
      </c>
      <c r="I19" s="249"/>
      <c r="J19" s="249"/>
      <c r="K19" s="249"/>
      <c r="L19" s="265"/>
      <c r="M19" s="231"/>
      <c r="N19" s="8"/>
    </row>
    <row r="20" spans="1:14" ht="15.75" customHeight="1">
      <c r="A20" s="56"/>
      <c r="B20" s="77" t="s">
        <v>129</v>
      </c>
      <c r="C20" s="195" t="s">
        <v>115</v>
      </c>
      <c r="D20" s="230"/>
      <c r="E20" s="230"/>
      <c r="F20" s="247"/>
      <c r="G20" s="231"/>
      <c r="H20" s="249"/>
      <c r="I20" s="249"/>
      <c r="J20" s="249"/>
      <c r="K20" s="249"/>
      <c r="L20" s="265"/>
      <c r="M20" s="231"/>
      <c r="N20" s="8"/>
    </row>
    <row r="21" spans="1:14" ht="15.75" customHeight="1">
      <c r="A21" s="56"/>
      <c r="B21" s="76" t="s">
        <v>130</v>
      </c>
      <c r="C21" s="195" t="s">
        <v>115</v>
      </c>
      <c r="D21" s="230"/>
      <c r="E21" s="230"/>
      <c r="F21" s="247"/>
      <c r="G21" s="231"/>
      <c r="H21" s="249"/>
      <c r="I21" s="249"/>
      <c r="J21" s="249"/>
      <c r="K21" s="249"/>
      <c r="L21" s="265"/>
      <c r="M21" s="231"/>
      <c r="N21" s="8"/>
    </row>
    <row r="22" spans="1:14" ht="15.75" customHeight="1">
      <c r="A22" s="56"/>
      <c r="B22" s="77" t="s">
        <v>131</v>
      </c>
      <c r="C22" s="195" t="s">
        <v>115</v>
      </c>
      <c r="D22" s="230"/>
      <c r="E22" s="230"/>
      <c r="F22" s="247"/>
      <c r="G22" s="231"/>
      <c r="H22" s="249"/>
      <c r="I22" s="249"/>
      <c r="J22" s="249"/>
      <c r="K22" s="249"/>
      <c r="L22" s="265"/>
      <c r="M22" s="231"/>
      <c r="N22" s="8"/>
    </row>
    <row r="23" spans="1:14" ht="15.75" customHeight="1">
      <c r="A23" s="56"/>
      <c r="B23" s="76" t="s">
        <v>132</v>
      </c>
      <c r="C23" s="195" t="s">
        <v>115</v>
      </c>
      <c r="D23" s="230"/>
      <c r="E23" s="230"/>
      <c r="F23" s="247"/>
      <c r="G23" s="231"/>
      <c r="H23" s="249"/>
      <c r="I23" s="249"/>
      <c r="J23" s="249"/>
      <c r="K23" s="249"/>
      <c r="L23" s="265"/>
      <c r="M23" s="231"/>
      <c r="N23" s="8"/>
    </row>
    <row r="24" spans="1:14" ht="15.75" customHeight="1">
      <c r="A24" s="56"/>
      <c r="B24" s="82" t="s">
        <v>133</v>
      </c>
      <c r="C24" s="195" t="s">
        <v>115</v>
      </c>
      <c r="D24" s="230"/>
      <c r="E24" s="230"/>
      <c r="F24" s="247"/>
      <c r="G24" s="231"/>
      <c r="H24" s="249"/>
      <c r="I24" s="249"/>
      <c r="J24" s="249"/>
      <c r="K24" s="249"/>
      <c r="L24" s="265"/>
      <c r="M24" s="231"/>
      <c r="N24" s="8"/>
    </row>
    <row r="25" spans="1:14" ht="15.75" customHeight="1">
      <c r="A25" s="20"/>
      <c r="B25" s="82"/>
      <c r="C25" s="196"/>
      <c r="D25" s="64"/>
      <c r="E25" s="81"/>
      <c r="F25" s="83" t="s">
        <v>134</v>
      </c>
      <c r="G25" s="63"/>
      <c r="H25" s="62">
        <f>SUM(H5:H24)</f>
        <v>6825</v>
      </c>
      <c r="I25" s="62">
        <f t="shared" ref="I25:L25" si="0">SUM(I5:I24)</f>
        <v>1400</v>
      </c>
      <c r="J25" s="62">
        <f t="shared" si="0"/>
        <v>4200</v>
      </c>
      <c r="K25" s="62">
        <f t="shared" si="0"/>
        <v>0</v>
      </c>
      <c r="L25" s="62">
        <f t="shared" si="0"/>
        <v>1225</v>
      </c>
      <c r="M25" s="63"/>
      <c r="N25" s="8"/>
    </row>
    <row r="26" spans="1:14" ht="15.75" customHeight="1">
      <c r="A26" s="20"/>
      <c r="B26" s="64"/>
      <c r="C26" s="196"/>
      <c r="D26" s="64"/>
      <c r="E26" s="79"/>
      <c r="F26" s="79"/>
      <c r="G26" s="65"/>
      <c r="H26" s="65"/>
      <c r="I26" s="66"/>
      <c r="J26" s="66"/>
      <c r="K26" s="66"/>
      <c r="L26" s="65"/>
      <c r="M26" s="64"/>
      <c r="N26" s="8"/>
    </row>
    <row r="27" spans="1:14" ht="15.75" customHeight="1">
      <c r="A27" s="20"/>
      <c r="B27" s="64"/>
      <c r="C27" s="196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8"/>
    </row>
    <row r="28" spans="1:14" ht="15.75" customHeight="1">
      <c r="A28" s="67"/>
    </row>
    <row r="29" spans="1:14" ht="15.75" customHeight="1"/>
    <row r="30" spans="1:14" ht="15.75" customHeight="1"/>
    <row r="31" spans="1:14" ht="15.75" customHeight="1">
      <c r="C31" s="198"/>
    </row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">
    <cfRule type="expression" dxfId="14" priority="6">
      <formula>SUM(I5:L5)&gt;H5</formula>
    </cfRule>
  </conditionalFormatting>
  <conditionalFormatting sqref="H5">
    <cfRule type="expression" dxfId="13" priority="5">
      <formula>SUM(I5:L5)&gt;H5</formula>
    </cfRule>
  </conditionalFormatting>
  <conditionalFormatting sqref="H6:H24">
    <cfRule type="expression" dxfId="12" priority="2">
      <formula>SUM(I6:L6)&gt;H6</formula>
    </cfRule>
  </conditionalFormatting>
  <conditionalFormatting sqref="H6:H24">
    <cfRule type="expression" dxfId="11" priority="1">
      <formula>SUM(I6:L6)&gt;H6</formula>
    </cfRule>
  </conditionalFormatting>
  <dataValidations count="1">
    <dataValidation type="list" allowBlank="1" showErrorMessage="1" sqref="C5:C24">
      <formula1>"Gasto de Informe de auditoría,Gastos externos,Gastos de auditorías externas sobre la gestión de la entidad y de la implantación de procedimientos de control de calidad,Gastos de gestión y coordinación general de los programas"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98"/>
  <sheetViews>
    <sheetView workbookViewId="0">
      <selection activeCell="H6" sqref="H6"/>
    </sheetView>
  </sheetViews>
  <sheetFormatPr baseColWidth="10" defaultColWidth="12.5703125" defaultRowHeight="15" customHeight="1"/>
  <cols>
    <col min="1" max="1" width="3.140625" customWidth="1"/>
    <col min="2" max="2" width="12.140625" customWidth="1"/>
    <col min="3" max="3" width="23" customWidth="1"/>
    <col min="4" max="4" width="20.140625" customWidth="1"/>
    <col min="5" max="5" width="28.42578125" customWidth="1"/>
    <col min="6" max="6" width="47.140625" customWidth="1"/>
    <col min="7" max="7" width="24.28515625" customWidth="1"/>
    <col min="13" max="13" width="32.140625" customWidth="1"/>
  </cols>
  <sheetData>
    <row r="1" spans="1:14" ht="15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"/>
      <c r="N1" s="8"/>
    </row>
    <row r="2" spans="1:14">
      <c r="A2" s="56"/>
      <c r="B2" s="342" t="s">
        <v>135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4"/>
      <c r="N2" s="8"/>
    </row>
    <row r="3" spans="1:14" ht="14.25">
      <c r="A3" s="56"/>
      <c r="B3" s="319" t="s">
        <v>33</v>
      </c>
      <c r="C3" s="319" t="s">
        <v>136</v>
      </c>
      <c r="D3" s="319" t="s">
        <v>137</v>
      </c>
      <c r="E3" s="319" t="s">
        <v>74</v>
      </c>
      <c r="F3" s="343" t="s">
        <v>75</v>
      </c>
      <c r="G3" s="344" t="s">
        <v>138</v>
      </c>
      <c r="H3" s="340" t="s">
        <v>38</v>
      </c>
      <c r="I3" s="341" t="s">
        <v>39</v>
      </c>
      <c r="J3" s="321"/>
      <c r="K3" s="321"/>
      <c r="L3" s="322"/>
      <c r="M3" s="344" t="s">
        <v>139</v>
      </c>
      <c r="N3" s="8"/>
    </row>
    <row r="4" spans="1:14" ht="180.75" thickBot="1">
      <c r="A4" s="56"/>
      <c r="B4" s="313"/>
      <c r="C4" s="313"/>
      <c r="D4" s="313"/>
      <c r="E4" s="313"/>
      <c r="F4" s="318"/>
      <c r="G4" s="313"/>
      <c r="H4" s="313"/>
      <c r="I4" s="223" t="s">
        <v>140</v>
      </c>
      <c r="J4" s="223" t="s">
        <v>78</v>
      </c>
      <c r="K4" s="223" t="s">
        <v>141</v>
      </c>
      <c r="L4" s="224" t="s">
        <v>142</v>
      </c>
      <c r="M4" s="313"/>
      <c r="N4" s="8"/>
    </row>
    <row r="5" spans="1:14" ht="15.75" customHeight="1" thickBot="1">
      <c r="A5" s="56"/>
      <c r="B5" s="84" t="s">
        <v>143</v>
      </c>
      <c r="C5" s="228" t="s">
        <v>144</v>
      </c>
      <c r="D5" s="241" t="s">
        <v>248</v>
      </c>
      <c r="E5" s="242" t="s">
        <v>255</v>
      </c>
      <c r="F5" s="242" t="s">
        <v>256</v>
      </c>
      <c r="G5" s="243">
        <v>45913</v>
      </c>
      <c r="H5" s="244">
        <v>3618.51</v>
      </c>
      <c r="I5" s="244">
        <v>3618.51</v>
      </c>
      <c r="J5" s="244">
        <v>0</v>
      </c>
      <c r="K5" s="244">
        <v>0</v>
      </c>
      <c r="L5" s="245">
        <v>0</v>
      </c>
      <c r="M5" s="246">
        <v>45920</v>
      </c>
      <c r="N5" s="8"/>
    </row>
    <row r="6" spans="1:14" ht="15.75" customHeight="1" thickBot="1">
      <c r="A6" s="56"/>
      <c r="B6" s="84" t="s">
        <v>145</v>
      </c>
      <c r="C6" s="228" t="s">
        <v>146</v>
      </c>
      <c r="D6" s="241" t="s">
        <v>257</v>
      </c>
      <c r="E6" s="242" t="s">
        <v>258</v>
      </c>
      <c r="F6" s="242" t="s">
        <v>261</v>
      </c>
      <c r="G6" s="243">
        <v>46006</v>
      </c>
      <c r="H6" s="244">
        <v>32811.57</v>
      </c>
      <c r="I6" s="244">
        <v>14108.17</v>
      </c>
      <c r="J6" s="244">
        <v>5703.4</v>
      </c>
      <c r="K6" s="244">
        <v>13000</v>
      </c>
      <c r="L6" s="245">
        <v>0</v>
      </c>
      <c r="M6" s="246">
        <v>46010</v>
      </c>
      <c r="N6" s="8"/>
    </row>
    <row r="7" spans="1:14" ht="15.75" customHeight="1" thickBot="1">
      <c r="A7" s="56"/>
      <c r="B7" s="84" t="s">
        <v>147</v>
      </c>
      <c r="C7" s="228" t="s">
        <v>146</v>
      </c>
      <c r="D7" s="241"/>
      <c r="E7" s="242"/>
      <c r="F7" s="242"/>
      <c r="G7" s="243"/>
      <c r="H7" s="244"/>
      <c r="I7" s="244"/>
      <c r="J7" s="244"/>
      <c r="K7" s="244"/>
      <c r="L7" s="245"/>
      <c r="M7" s="246"/>
      <c r="N7" s="8"/>
    </row>
    <row r="8" spans="1:14" ht="15.75" customHeight="1" thickBot="1">
      <c r="A8" s="56"/>
      <c r="B8" s="84" t="s">
        <v>148</v>
      </c>
      <c r="C8" s="228" t="s">
        <v>146</v>
      </c>
      <c r="D8" s="241"/>
      <c r="E8" s="242"/>
      <c r="F8" s="242"/>
      <c r="G8" s="243"/>
      <c r="H8" s="244"/>
      <c r="I8" s="244"/>
      <c r="J8" s="244"/>
      <c r="K8" s="244"/>
      <c r="L8" s="245"/>
      <c r="M8" s="246"/>
      <c r="N8" s="8"/>
    </row>
    <row r="9" spans="1:14" ht="15.75" customHeight="1" thickBot="1">
      <c r="A9" s="56"/>
      <c r="B9" s="84" t="s">
        <v>149</v>
      </c>
      <c r="C9" s="228" t="s">
        <v>144</v>
      </c>
      <c r="D9" s="241"/>
      <c r="E9" s="242"/>
      <c r="F9" s="242"/>
      <c r="G9" s="243"/>
      <c r="H9" s="244"/>
      <c r="I9" s="244"/>
      <c r="J9" s="244"/>
      <c r="K9" s="244"/>
      <c r="L9" s="245"/>
      <c r="M9" s="246"/>
      <c r="N9" s="8"/>
    </row>
    <row r="10" spans="1:14" ht="15.75" customHeight="1" thickBot="1">
      <c r="A10" s="56"/>
      <c r="B10" s="84" t="s">
        <v>150</v>
      </c>
      <c r="C10" s="228" t="s">
        <v>144</v>
      </c>
      <c r="D10" s="241"/>
      <c r="E10" s="242"/>
      <c r="F10" s="242"/>
      <c r="G10" s="243"/>
      <c r="H10" s="244"/>
      <c r="I10" s="244"/>
      <c r="J10" s="244"/>
      <c r="K10" s="244"/>
      <c r="L10" s="245"/>
      <c r="M10" s="246"/>
      <c r="N10" s="8"/>
    </row>
    <row r="11" spans="1:14" ht="15.75" customHeight="1" thickBot="1">
      <c r="A11" s="56"/>
      <c r="B11" s="84" t="s">
        <v>151</v>
      </c>
      <c r="C11" s="228" t="s">
        <v>144</v>
      </c>
      <c r="D11" s="241"/>
      <c r="E11" s="242"/>
      <c r="F11" s="242"/>
      <c r="G11" s="243"/>
      <c r="H11" s="244"/>
      <c r="I11" s="244"/>
      <c r="J11" s="244"/>
      <c r="K11" s="244"/>
      <c r="L11" s="245"/>
      <c r="M11" s="246"/>
      <c r="N11" s="8"/>
    </row>
    <row r="12" spans="1:14" ht="15.75" customHeight="1" thickBot="1">
      <c r="A12" s="56"/>
      <c r="B12" s="84" t="s">
        <v>152</v>
      </c>
      <c r="C12" s="228" t="s">
        <v>144</v>
      </c>
      <c r="D12" s="241"/>
      <c r="E12" s="242"/>
      <c r="F12" s="242"/>
      <c r="G12" s="243"/>
      <c r="H12" s="244"/>
      <c r="I12" s="244"/>
      <c r="J12" s="244"/>
      <c r="K12" s="244"/>
      <c r="L12" s="245"/>
      <c r="M12" s="246"/>
      <c r="N12" s="8"/>
    </row>
    <row r="13" spans="1:14" ht="15.75" customHeight="1" thickBot="1">
      <c r="A13" s="56"/>
      <c r="B13" s="84" t="s">
        <v>153</v>
      </c>
      <c r="C13" s="228" t="s">
        <v>146</v>
      </c>
      <c r="D13" s="241"/>
      <c r="E13" s="242"/>
      <c r="F13" s="242"/>
      <c r="G13" s="243"/>
      <c r="H13" s="244"/>
      <c r="I13" s="244"/>
      <c r="J13" s="244"/>
      <c r="K13" s="244"/>
      <c r="L13" s="245"/>
      <c r="M13" s="246"/>
      <c r="N13" s="8"/>
    </row>
    <row r="14" spans="1:14" ht="15.75" customHeight="1" thickBot="1">
      <c r="A14" s="56"/>
      <c r="B14" s="84" t="s">
        <v>154</v>
      </c>
      <c r="C14" s="228" t="s">
        <v>144</v>
      </c>
      <c r="D14" s="241"/>
      <c r="E14" s="242"/>
      <c r="F14" s="242"/>
      <c r="G14" s="243"/>
      <c r="H14" s="244"/>
      <c r="I14" s="244"/>
      <c r="J14" s="244"/>
      <c r="K14" s="244"/>
      <c r="L14" s="245"/>
      <c r="M14" s="246"/>
      <c r="N14" s="8"/>
    </row>
    <row r="15" spans="1:14" ht="15.75" customHeight="1" thickBot="1">
      <c r="A15" s="56"/>
      <c r="B15" s="84" t="s">
        <v>155</v>
      </c>
      <c r="C15" s="228" t="s">
        <v>144</v>
      </c>
      <c r="D15" s="241"/>
      <c r="E15" s="242"/>
      <c r="F15" s="242"/>
      <c r="G15" s="243"/>
      <c r="H15" s="244"/>
      <c r="I15" s="244"/>
      <c r="J15" s="244"/>
      <c r="K15" s="244"/>
      <c r="L15" s="245"/>
      <c r="M15" s="246"/>
      <c r="N15" s="8"/>
    </row>
    <row r="16" spans="1:14" ht="15.75" customHeight="1" thickBot="1">
      <c r="A16" s="56"/>
      <c r="B16" s="84" t="s">
        <v>156</v>
      </c>
      <c r="C16" s="228" t="s">
        <v>144</v>
      </c>
      <c r="D16" s="241"/>
      <c r="E16" s="242"/>
      <c r="F16" s="242"/>
      <c r="G16" s="243"/>
      <c r="H16" s="244"/>
      <c r="I16" s="244"/>
      <c r="J16" s="244"/>
      <c r="K16" s="244"/>
      <c r="L16" s="245"/>
      <c r="M16" s="246"/>
      <c r="N16" s="8"/>
    </row>
    <row r="17" spans="1:14" ht="15.75" customHeight="1" thickBot="1">
      <c r="A17" s="56"/>
      <c r="B17" s="85" t="s">
        <v>157</v>
      </c>
      <c r="C17" s="228" t="s">
        <v>144</v>
      </c>
      <c r="D17" s="241"/>
      <c r="E17" s="242"/>
      <c r="F17" s="242"/>
      <c r="G17" s="243"/>
      <c r="H17" s="244"/>
      <c r="I17" s="244"/>
      <c r="J17" s="244"/>
      <c r="K17" s="244"/>
      <c r="L17" s="245"/>
      <c r="M17" s="246"/>
      <c r="N17" s="8"/>
    </row>
    <row r="18" spans="1:14" ht="15.75" customHeight="1" thickBot="1">
      <c r="A18" s="56"/>
      <c r="B18" s="86" t="s">
        <v>158</v>
      </c>
      <c r="C18" s="228" t="s">
        <v>146</v>
      </c>
      <c r="D18" s="241"/>
      <c r="E18" s="242"/>
      <c r="F18" s="242"/>
      <c r="G18" s="243"/>
      <c r="H18" s="244"/>
      <c r="I18" s="244"/>
      <c r="J18" s="244"/>
      <c r="K18" s="244"/>
      <c r="L18" s="245"/>
      <c r="M18" s="246"/>
      <c r="N18" s="8"/>
    </row>
    <row r="19" spans="1:14" ht="15.75" customHeight="1" thickBot="1">
      <c r="A19" s="56"/>
      <c r="B19" s="85" t="s">
        <v>159</v>
      </c>
      <c r="C19" s="228" t="s">
        <v>146</v>
      </c>
      <c r="D19" s="241"/>
      <c r="E19" s="242"/>
      <c r="F19" s="242"/>
      <c r="G19" s="243"/>
      <c r="H19" s="244"/>
      <c r="I19" s="244"/>
      <c r="J19" s="244"/>
      <c r="K19" s="244"/>
      <c r="L19" s="245"/>
      <c r="M19" s="246"/>
      <c r="N19" s="8"/>
    </row>
    <row r="20" spans="1:14" ht="15.75" customHeight="1" thickBot="1">
      <c r="A20" s="56"/>
      <c r="B20" s="86" t="s">
        <v>160</v>
      </c>
      <c r="C20" s="228" t="s">
        <v>146</v>
      </c>
      <c r="D20" s="241"/>
      <c r="E20" s="242"/>
      <c r="F20" s="242"/>
      <c r="G20" s="243"/>
      <c r="H20" s="244"/>
      <c r="I20" s="244"/>
      <c r="J20" s="244"/>
      <c r="K20" s="244"/>
      <c r="L20" s="245"/>
      <c r="M20" s="246"/>
      <c r="N20" s="8"/>
    </row>
    <row r="21" spans="1:14" ht="15.75" customHeight="1" thickBot="1">
      <c r="A21" s="56"/>
      <c r="B21" s="85" t="s">
        <v>161</v>
      </c>
      <c r="C21" s="228" t="s">
        <v>146</v>
      </c>
      <c r="D21" s="241"/>
      <c r="E21" s="242"/>
      <c r="F21" s="242"/>
      <c r="G21" s="243"/>
      <c r="H21" s="244"/>
      <c r="I21" s="244"/>
      <c r="J21" s="244"/>
      <c r="K21" s="244"/>
      <c r="L21" s="245"/>
      <c r="M21" s="246"/>
      <c r="N21" s="8"/>
    </row>
    <row r="22" spans="1:14" ht="15.75" customHeight="1" thickBot="1">
      <c r="A22" s="56"/>
      <c r="B22" s="86" t="s">
        <v>162</v>
      </c>
      <c r="C22" s="228" t="s">
        <v>146</v>
      </c>
      <c r="D22" s="241"/>
      <c r="E22" s="242"/>
      <c r="F22" s="242"/>
      <c r="G22" s="243"/>
      <c r="H22" s="244"/>
      <c r="I22" s="244"/>
      <c r="J22" s="244"/>
      <c r="K22" s="244"/>
      <c r="L22" s="245"/>
      <c r="M22" s="246"/>
      <c r="N22" s="8"/>
    </row>
    <row r="23" spans="1:14" ht="15.75" customHeight="1" thickBot="1">
      <c r="A23" s="56"/>
      <c r="B23" s="85" t="s">
        <v>163</v>
      </c>
      <c r="C23" s="228" t="s">
        <v>146</v>
      </c>
      <c r="D23" s="241"/>
      <c r="E23" s="242"/>
      <c r="F23" s="242"/>
      <c r="G23" s="243"/>
      <c r="H23" s="244"/>
      <c r="I23" s="244"/>
      <c r="J23" s="244"/>
      <c r="K23" s="244"/>
      <c r="L23" s="245"/>
      <c r="M23" s="246"/>
      <c r="N23" s="8"/>
    </row>
    <row r="24" spans="1:14" ht="15.75" customHeight="1" thickBot="1">
      <c r="A24" s="56"/>
      <c r="B24" s="86" t="s">
        <v>164</v>
      </c>
      <c r="C24" s="228" t="s">
        <v>146</v>
      </c>
      <c r="D24" s="241"/>
      <c r="E24" s="242"/>
      <c r="F24" s="242"/>
      <c r="G24" s="243"/>
      <c r="H24" s="244"/>
      <c r="I24" s="244"/>
      <c r="J24" s="244"/>
      <c r="K24" s="244"/>
      <c r="L24" s="245"/>
      <c r="M24" s="246"/>
      <c r="N24" s="8"/>
    </row>
    <row r="25" spans="1:14" ht="15.75" customHeight="1">
      <c r="A25" s="56"/>
      <c r="B25" s="87"/>
      <c r="C25" s="88"/>
      <c r="D25" s="88"/>
      <c r="E25" s="89"/>
      <c r="F25" s="90" t="s">
        <v>165</v>
      </c>
      <c r="G25" s="91"/>
      <c r="H25" s="92">
        <f>SUM(H5:H24)</f>
        <v>36430.080000000002</v>
      </c>
      <c r="I25" s="92">
        <f>SUM(H5:I24)</f>
        <v>54156.759999999995</v>
      </c>
      <c r="J25" s="92">
        <f>SUM(H5:J24)</f>
        <v>59860.159999999996</v>
      </c>
      <c r="K25" s="92">
        <f>SUM(K5:K24)</f>
        <v>13000</v>
      </c>
      <c r="L25" s="93">
        <f>SUM(L5:L16)</f>
        <v>0</v>
      </c>
      <c r="M25" s="94"/>
      <c r="N25" s="8"/>
    </row>
    <row r="26" spans="1:14" ht="15.75" customHeight="1">
      <c r="A26" s="20"/>
      <c r="B26" s="20"/>
      <c r="C26" s="20"/>
      <c r="D26" s="20"/>
      <c r="E26" s="20"/>
      <c r="F26" s="20"/>
      <c r="G26" s="72"/>
      <c r="H26" s="72"/>
      <c r="I26" s="73"/>
      <c r="J26" s="73"/>
      <c r="K26" s="73"/>
      <c r="L26" s="72"/>
      <c r="M26" s="8"/>
      <c r="N26" s="8"/>
    </row>
    <row r="27" spans="1:14" ht="15.75" customHeight="1">
      <c r="A27" s="20"/>
      <c r="B27" s="20"/>
      <c r="C27" s="23"/>
      <c r="D27" s="20"/>
      <c r="E27" s="20"/>
      <c r="F27" s="20"/>
      <c r="G27" s="72"/>
      <c r="H27" s="72"/>
      <c r="I27" s="73"/>
      <c r="J27" s="73"/>
      <c r="K27" s="73"/>
      <c r="L27" s="72"/>
      <c r="M27" s="8"/>
    </row>
    <row r="28" spans="1:14" ht="15.75" customHeight="1">
      <c r="A28" s="20"/>
      <c r="B28" s="20"/>
      <c r="C28" s="20"/>
      <c r="D28" s="20"/>
      <c r="E28" s="20"/>
      <c r="F28" s="20"/>
      <c r="G28" s="72"/>
      <c r="H28" s="72"/>
      <c r="I28" s="73"/>
      <c r="J28" s="73"/>
      <c r="K28" s="73"/>
      <c r="L28" s="72"/>
      <c r="M28" s="8"/>
    </row>
    <row r="29" spans="1:14" ht="15.75" customHeight="1">
      <c r="A29" s="2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4" ht="15.75" customHeight="1">
      <c r="A30" s="2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4" ht="15.75" customHeight="1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4" ht="15.75" customHeight="1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5.75" customHeight="1"/>
    <row r="37" spans="1:13" ht="15.75" customHeight="1"/>
    <row r="38" spans="1:13" ht="15.75" customHeight="1"/>
    <row r="39" spans="1:13" ht="15.75" customHeight="1"/>
    <row r="40" spans="1:13" ht="15.75" customHeight="1"/>
    <row r="41" spans="1:13" ht="15.75" customHeight="1"/>
    <row r="42" spans="1:13" ht="15.75" customHeight="1"/>
    <row r="43" spans="1:13" ht="15.75" customHeight="1"/>
    <row r="44" spans="1:13" ht="15.75" customHeight="1"/>
    <row r="45" spans="1:13" ht="15.75" customHeight="1"/>
    <row r="46" spans="1:13" ht="15.75" customHeight="1"/>
    <row r="47" spans="1:13" ht="15.75" customHeight="1"/>
    <row r="48" spans="1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0">
    <mergeCell ref="H3:H4"/>
    <mergeCell ref="I3:L3"/>
    <mergeCell ref="B2:M2"/>
    <mergeCell ref="B3:B4"/>
    <mergeCell ref="C3:C4"/>
    <mergeCell ref="D3:D4"/>
    <mergeCell ref="E3:E4"/>
    <mergeCell ref="F3:F4"/>
    <mergeCell ref="G3:G4"/>
    <mergeCell ref="M3:M4"/>
  </mergeCells>
  <conditionalFormatting sqref="H5">
    <cfRule type="expression" dxfId="10" priority="3">
      <formula>SUM(I5:L5)&gt;H5</formula>
    </cfRule>
  </conditionalFormatting>
  <conditionalFormatting sqref="H6:H24">
    <cfRule type="expression" dxfId="9" priority="1">
      <formula>SUM(I6:L6)&gt;H6</formula>
    </cfRule>
  </conditionalFormatting>
  <dataValidations count="1">
    <dataValidation type="list" allowBlank="1" showErrorMessage="1" sqref="C5:C24">
      <formula1>"Gasto de Informe de auditoría,Gasto de Obra,Gasto de Equipamiento"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2.5703125" defaultRowHeight="15" customHeight="1"/>
  <cols>
    <col min="2" max="2" width="14.85546875" customWidth="1"/>
    <col min="3" max="3" width="14.5703125" customWidth="1"/>
    <col min="5" max="5" width="14.5703125" customWidth="1"/>
  </cols>
  <sheetData>
    <row r="1" spans="1:26" ht="15.75" customHeight="1">
      <c r="A1" s="6"/>
      <c r="B1" s="6"/>
      <c r="C1" s="6"/>
      <c r="D1" s="6"/>
      <c r="E1" s="6"/>
      <c r="F1" s="6"/>
      <c r="G1" s="6"/>
      <c r="H1" s="6"/>
      <c r="I1" s="6"/>
      <c r="J1" s="95"/>
      <c r="K1" s="95"/>
      <c r="L1" s="95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ht="15.75" customHeight="1">
      <c r="A2" s="6"/>
      <c r="B2" s="301" t="s">
        <v>166</v>
      </c>
      <c r="C2" s="302"/>
      <c r="D2" s="302"/>
      <c r="E2" s="302"/>
      <c r="F2" s="302"/>
      <c r="G2" s="7"/>
      <c r="H2" s="7"/>
      <c r="I2" s="7"/>
      <c r="J2" s="96"/>
      <c r="K2" s="96"/>
      <c r="L2" s="96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15.75" customHeight="1">
      <c r="A3" s="8"/>
      <c r="B3" s="303"/>
      <c r="C3" s="296"/>
      <c r="D3" s="296"/>
      <c r="E3" s="296"/>
      <c r="F3" s="296"/>
      <c r="G3" s="7"/>
      <c r="H3" s="7"/>
      <c r="I3" s="7"/>
      <c r="J3" s="96"/>
      <c r="K3" s="96"/>
      <c r="L3" s="96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ht="15.75" customHeight="1">
      <c r="A4" s="8"/>
      <c r="B4" s="303"/>
      <c r="C4" s="296"/>
      <c r="D4" s="296"/>
      <c r="E4" s="296"/>
      <c r="F4" s="296"/>
      <c r="G4" s="7"/>
      <c r="H4" s="7"/>
      <c r="I4" s="7"/>
      <c r="J4" s="96"/>
      <c r="K4" s="96"/>
      <c r="L4" s="96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ht="15.75" customHeight="1">
      <c r="A5" s="8"/>
      <c r="B5" s="8"/>
      <c r="C5" s="8"/>
      <c r="D5" s="8"/>
      <c r="E5" s="8"/>
      <c r="F5" s="8"/>
      <c r="G5" s="8"/>
      <c r="H5" s="20"/>
      <c r="I5" s="20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ht="15.75" customHeight="1">
      <c r="A6" s="8"/>
      <c r="B6" s="345" t="s">
        <v>167</v>
      </c>
      <c r="C6" s="346"/>
      <c r="D6" s="346"/>
      <c r="E6" s="346"/>
      <c r="F6" s="347"/>
      <c r="G6" s="8"/>
      <c r="H6" s="20"/>
      <c r="I6" s="20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ht="15.75" customHeight="1">
      <c r="A7" s="8"/>
      <c r="B7" s="97" t="s">
        <v>168</v>
      </c>
      <c r="C7" s="98" t="s">
        <v>169</v>
      </c>
      <c r="D7" s="98" t="s">
        <v>170</v>
      </c>
      <c r="E7" s="98" t="s">
        <v>171</v>
      </c>
      <c r="F7" s="99" t="s">
        <v>172</v>
      </c>
      <c r="G7" s="8"/>
      <c r="H7" s="20"/>
      <c r="I7" s="22"/>
      <c r="J7" s="100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ht="15.75" customHeight="1">
      <c r="A8" s="8"/>
      <c r="B8" s="101">
        <v>1</v>
      </c>
      <c r="C8" s="13">
        <v>1720</v>
      </c>
      <c r="D8" s="15">
        <v>34083.46</v>
      </c>
      <c r="E8" s="102">
        <v>0</v>
      </c>
      <c r="F8" s="103">
        <f t="shared" ref="F8:F14" si="0">MIN(D8,D8*E8/C8)</f>
        <v>0</v>
      </c>
      <c r="G8" s="8"/>
      <c r="H8" s="20"/>
      <c r="I8" s="20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ht="15.75" customHeight="1">
      <c r="A9" s="8"/>
      <c r="B9" s="101">
        <v>2</v>
      </c>
      <c r="C9" s="13">
        <v>1720</v>
      </c>
      <c r="D9" s="15">
        <v>27419.48</v>
      </c>
      <c r="E9" s="102"/>
      <c r="F9" s="103">
        <f t="shared" si="0"/>
        <v>0</v>
      </c>
      <c r="G9" s="8"/>
      <c r="H9" s="20"/>
      <c r="I9" s="20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15.75" customHeight="1">
      <c r="A10" s="8"/>
      <c r="B10" s="101">
        <v>3</v>
      </c>
      <c r="C10" s="13">
        <v>1720</v>
      </c>
      <c r="D10" s="15">
        <v>23991.54</v>
      </c>
      <c r="E10" s="102"/>
      <c r="F10" s="103">
        <f t="shared" si="0"/>
        <v>0</v>
      </c>
      <c r="G10" s="8"/>
      <c r="H10" s="20"/>
      <c r="I10" s="20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ht="15.75" customHeight="1">
      <c r="A11" s="8"/>
      <c r="B11" s="101">
        <v>4</v>
      </c>
      <c r="C11" s="13">
        <v>1720</v>
      </c>
      <c r="D11" s="15">
        <v>20564.61</v>
      </c>
      <c r="E11" s="102"/>
      <c r="F11" s="103">
        <f t="shared" si="0"/>
        <v>0</v>
      </c>
      <c r="G11" s="8"/>
      <c r="H11" s="20"/>
      <c r="I11" s="8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ht="15.75" customHeight="1">
      <c r="A12" s="8"/>
      <c r="B12" s="101">
        <v>5</v>
      </c>
      <c r="C12" s="13">
        <v>1720</v>
      </c>
      <c r="D12" s="15">
        <v>17137.68</v>
      </c>
      <c r="E12" s="102">
        <v>0</v>
      </c>
      <c r="F12" s="103">
        <f t="shared" si="0"/>
        <v>0</v>
      </c>
      <c r="G12" s="8"/>
      <c r="H12" s="20"/>
      <c r="I12" s="8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ht="15.75" customHeight="1">
      <c r="A13" s="8"/>
      <c r="B13" s="101" t="s">
        <v>10</v>
      </c>
      <c r="C13" s="13">
        <v>1720</v>
      </c>
      <c r="D13" s="15">
        <v>13708.73</v>
      </c>
      <c r="E13" s="102"/>
      <c r="F13" s="103">
        <f t="shared" si="0"/>
        <v>0</v>
      </c>
      <c r="G13" s="8"/>
      <c r="H13" s="20"/>
      <c r="I13" s="8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ht="15.75" customHeight="1">
      <c r="A14" s="8"/>
      <c r="B14" s="104">
        <v>8</v>
      </c>
      <c r="C14" s="105">
        <v>1720</v>
      </c>
      <c r="D14" s="106">
        <v>13433</v>
      </c>
      <c r="E14" s="107"/>
      <c r="F14" s="108">
        <f t="shared" si="0"/>
        <v>0</v>
      </c>
      <c r="G14" s="8"/>
      <c r="H14" s="20"/>
      <c r="I14" s="8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ht="15.75" customHeight="1">
      <c r="A15" s="20"/>
      <c r="B15" s="20"/>
      <c r="C15" s="20"/>
      <c r="D15" s="20"/>
      <c r="E15" s="20"/>
      <c r="F15" s="20"/>
      <c r="G15" s="20"/>
      <c r="H15" s="20"/>
      <c r="I15" s="8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5.75" customHeight="1">
      <c r="A16" s="20"/>
      <c r="B16" s="20"/>
      <c r="C16" s="20"/>
      <c r="D16" s="20"/>
      <c r="E16" s="20"/>
      <c r="F16" s="20"/>
      <c r="G16" s="20"/>
      <c r="H16" s="20"/>
      <c r="I16" s="8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15.75" customHeight="1">
      <c r="A17" s="20"/>
      <c r="B17" s="20"/>
      <c r="C17" s="20"/>
      <c r="D17" s="20"/>
      <c r="E17" s="20"/>
      <c r="F17" s="20"/>
      <c r="G17" s="20"/>
      <c r="H17" s="20"/>
      <c r="I17" s="8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ht="15.75" customHeight="1">
      <c r="A18" s="20"/>
      <c r="B18" s="20"/>
      <c r="C18" s="20"/>
      <c r="D18" s="20"/>
      <c r="E18" s="20"/>
      <c r="F18" s="20"/>
      <c r="G18" s="20"/>
      <c r="H18" s="20"/>
      <c r="I18" s="8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ht="15.75" customHeight="1">
      <c r="A19" s="20"/>
      <c r="B19" s="20"/>
      <c r="C19" s="20"/>
      <c r="D19" s="20"/>
      <c r="E19" s="20"/>
      <c r="F19" s="20"/>
      <c r="G19" s="20"/>
      <c r="H19" s="20"/>
      <c r="I19" s="8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ht="15.75" customHeight="1">
      <c r="A20" s="20"/>
      <c r="B20" s="20"/>
      <c r="C20" s="20"/>
      <c r="D20" s="20"/>
      <c r="E20" s="20"/>
      <c r="F20" s="20"/>
      <c r="G20" s="20"/>
      <c r="H20" s="20"/>
      <c r="I20" s="8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ht="15.7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15.75" customHeigh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ht="15.75" customHeight="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ht="15.75" customHeight="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ht="15.75" customHeight="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ht="15.75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15.75" customHeight="1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15.7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spans="1:26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spans="1:26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F4"/>
    <mergeCell ref="B6:F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workbookViewId="0"/>
  </sheetViews>
  <sheetFormatPr baseColWidth="10" defaultColWidth="12.5703125" defaultRowHeight="15" customHeight="1"/>
  <cols>
    <col min="2" max="2" width="14.140625" customWidth="1"/>
    <col min="3" max="3" width="17.42578125" customWidth="1"/>
    <col min="5" max="5" width="14.140625" customWidth="1"/>
    <col min="9" max="9" width="15.85546875" customWidth="1"/>
  </cols>
  <sheetData>
    <row r="1" spans="1:29" ht="15.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09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2" spans="1:29" ht="15.75" customHeight="1">
      <c r="A2" s="18"/>
      <c r="B2" s="305" t="s">
        <v>166</v>
      </c>
      <c r="C2" s="302"/>
      <c r="D2" s="302"/>
      <c r="E2" s="302"/>
      <c r="F2" s="302"/>
      <c r="G2" s="19"/>
      <c r="H2" s="19"/>
      <c r="I2" s="19"/>
      <c r="J2" s="19"/>
      <c r="K2" s="19"/>
      <c r="L2" s="19"/>
      <c r="M2" s="20"/>
      <c r="N2" s="20"/>
      <c r="O2" s="20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spans="1:29" ht="15.75" customHeight="1">
      <c r="A3" s="21"/>
      <c r="B3" s="303"/>
      <c r="C3" s="296"/>
      <c r="D3" s="296"/>
      <c r="E3" s="296"/>
      <c r="F3" s="296"/>
      <c r="G3" s="20"/>
      <c r="H3" s="20"/>
      <c r="I3" s="20"/>
      <c r="J3" s="20"/>
      <c r="K3" s="20"/>
      <c r="L3" s="20"/>
      <c r="M3" s="20"/>
      <c r="N3" s="20"/>
      <c r="O3" s="20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</row>
    <row r="4" spans="1:29" ht="15.75" customHeight="1">
      <c r="A4" s="21"/>
      <c r="B4" s="303"/>
      <c r="C4" s="296"/>
      <c r="D4" s="296"/>
      <c r="E4" s="296"/>
      <c r="F4" s="296"/>
      <c r="G4" s="20"/>
      <c r="H4" s="20"/>
      <c r="I4" s="20"/>
      <c r="J4" s="20"/>
      <c r="K4" s="20"/>
      <c r="L4" s="20"/>
      <c r="M4" s="20"/>
      <c r="N4" s="20"/>
      <c r="O4" s="20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29" ht="15.75" customHeight="1">
      <c r="A5" s="21"/>
      <c r="B5" s="39"/>
      <c r="C5" s="22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29" ht="15.75" customHeight="1">
      <c r="A6" s="21"/>
      <c r="B6" s="20"/>
      <c r="C6" s="22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spans="1:29" ht="15.75" customHeight="1">
      <c r="A7" s="23"/>
      <c r="B7" s="352" t="s">
        <v>173</v>
      </c>
      <c r="C7" s="346"/>
      <c r="D7" s="346"/>
      <c r="E7" s="346"/>
      <c r="F7" s="347"/>
      <c r="G7" s="20"/>
      <c r="H7" s="20"/>
      <c r="I7" s="20"/>
      <c r="J7" s="20"/>
      <c r="K7" s="20"/>
      <c r="L7" s="20"/>
      <c r="M7" s="20"/>
      <c r="N7" s="20"/>
      <c r="O7" s="20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</row>
    <row r="8" spans="1:29" ht="15.75" customHeight="1">
      <c r="A8" s="21"/>
      <c r="B8" s="110" t="s">
        <v>174</v>
      </c>
      <c r="C8" s="111" t="s">
        <v>175</v>
      </c>
      <c r="D8" s="112" t="s">
        <v>176</v>
      </c>
      <c r="E8" s="112" t="s">
        <v>177</v>
      </c>
      <c r="F8" s="113" t="s">
        <v>178</v>
      </c>
      <c r="G8" s="20"/>
      <c r="H8" s="20"/>
      <c r="I8" s="20"/>
      <c r="J8" s="20"/>
      <c r="K8" s="20"/>
      <c r="L8" s="20"/>
      <c r="M8" s="20"/>
      <c r="N8" s="20"/>
      <c r="O8" s="20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</row>
    <row r="9" spans="1:29" ht="15.75" customHeight="1">
      <c r="A9" s="25"/>
      <c r="B9" s="114" t="s">
        <v>18</v>
      </c>
      <c r="C9" s="115">
        <v>25000</v>
      </c>
      <c r="D9" s="116">
        <f>GPersonal!I25</f>
        <v>115</v>
      </c>
      <c r="E9" s="117">
        <f t="shared" ref="E9:E11" si="0">D9-C9</f>
        <v>-24885</v>
      </c>
      <c r="F9" s="118">
        <f t="shared" ref="F9:F12" si="1">IF(C9&gt;0,E9/C9," ")</f>
        <v>-0.99539999999999995</v>
      </c>
      <c r="G9" s="20"/>
      <c r="H9" s="325" t="s">
        <v>179</v>
      </c>
      <c r="I9" s="25"/>
      <c r="J9" s="353" t="s">
        <v>180</v>
      </c>
      <c r="K9" s="302"/>
      <c r="L9" s="20"/>
      <c r="M9" s="20"/>
      <c r="N9" s="20"/>
      <c r="O9" s="20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</row>
    <row r="10" spans="1:29" ht="15.75" customHeight="1">
      <c r="A10" s="25"/>
      <c r="B10" s="114" t="s">
        <v>19</v>
      </c>
      <c r="C10" s="115">
        <v>30000</v>
      </c>
      <c r="D10" s="116">
        <f>GActividades!H25</f>
        <v>2512</v>
      </c>
      <c r="E10" s="117">
        <f t="shared" si="0"/>
        <v>-27488</v>
      </c>
      <c r="F10" s="118">
        <f t="shared" si="1"/>
        <v>-0.91626666666666667</v>
      </c>
      <c r="G10" s="20"/>
      <c r="H10" s="326"/>
      <c r="I10" s="25"/>
      <c r="J10" s="303"/>
      <c r="K10" s="296"/>
      <c r="L10" s="20"/>
      <c r="M10" s="20"/>
      <c r="N10" s="20"/>
      <c r="O10" s="20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</row>
    <row r="11" spans="1:29" ht="15.75" customHeight="1">
      <c r="A11" s="25"/>
      <c r="B11" s="114" t="s">
        <v>20</v>
      </c>
      <c r="C11" s="119">
        <v>5000</v>
      </c>
      <c r="D11" s="116">
        <f>GGenerales!H25</f>
        <v>6825</v>
      </c>
      <c r="E11" s="117">
        <f t="shared" si="0"/>
        <v>1825</v>
      </c>
      <c r="F11" s="118">
        <f t="shared" si="1"/>
        <v>0.36499999999999999</v>
      </c>
      <c r="G11" s="20"/>
      <c r="H11" s="326"/>
      <c r="I11" s="25"/>
      <c r="J11" s="303"/>
      <c r="K11" s="296"/>
      <c r="L11" s="20"/>
      <c r="M11" s="20"/>
      <c r="N11" s="20"/>
      <c r="O11" s="20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</row>
    <row r="12" spans="1:29" ht="15.75" customHeight="1">
      <c r="A12" s="31"/>
      <c r="B12" s="120" t="s">
        <v>181</v>
      </c>
      <c r="C12" s="37"/>
      <c r="D12" s="37"/>
      <c r="E12" s="121"/>
      <c r="F12" s="118" t="str">
        <f t="shared" si="1"/>
        <v xml:space="preserve"> </v>
      </c>
      <c r="G12" s="20"/>
      <c r="H12" s="326"/>
      <c r="I12" s="25"/>
      <c r="J12" s="303"/>
      <c r="K12" s="296"/>
      <c r="L12" s="20"/>
      <c r="M12" s="20"/>
      <c r="N12" s="20"/>
      <c r="O12" s="20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</row>
    <row r="13" spans="1:29" ht="15.75" customHeight="1">
      <c r="A13" s="21"/>
      <c r="B13" s="122" t="s">
        <v>22</v>
      </c>
      <c r="C13" s="123">
        <f t="shared" ref="C13:E13" si="2">SUM(C9:C11)</f>
        <v>60000</v>
      </c>
      <c r="D13" s="123">
        <f t="shared" si="2"/>
        <v>9452</v>
      </c>
      <c r="E13" s="123">
        <f t="shared" si="2"/>
        <v>-50548</v>
      </c>
      <c r="F13" s="124"/>
      <c r="G13" s="20"/>
      <c r="H13" s="326"/>
      <c r="I13" s="25"/>
      <c r="J13" s="303"/>
      <c r="K13" s="296"/>
      <c r="L13" s="20"/>
      <c r="M13" s="20"/>
      <c r="N13" s="20"/>
      <c r="O13" s="20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</row>
    <row r="14" spans="1:29" ht="15.75" customHeight="1">
      <c r="A14" s="39"/>
      <c r="B14" s="125" t="s">
        <v>182</v>
      </c>
      <c r="C14" s="126"/>
      <c r="D14" s="126"/>
      <c r="E14" s="127">
        <f>D14-C14</f>
        <v>0</v>
      </c>
      <c r="F14" s="128"/>
      <c r="G14" s="20"/>
      <c r="H14" s="20"/>
      <c r="I14" s="20"/>
      <c r="J14" s="20"/>
      <c r="K14" s="20"/>
      <c r="L14" s="20"/>
      <c r="M14" s="20"/>
      <c r="N14" s="20"/>
      <c r="O14" s="20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</row>
    <row r="15" spans="1:29" ht="15.75" customHeight="1">
      <c r="A15" s="23"/>
      <c r="B15" s="23"/>
      <c r="C15" s="20"/>
      <c r="D15" s="20"/>
      <c r="E15" s="20"/>
      <c r="F15" s="20"/>
      <c r="G15" s="20"/>
      <c r="H15" s="20"/>
      <c r="I15" s="20"/>
      <c r="J15" s="20"/>
      <c r="K15" s="22"/>
      <c r="L15" s="20"/>
      <c r="M15" s="20"/>
      <c r="N15" s="20"/>
      <c r="O15" s="20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</row>
    <row r="16" spans="1:29" ht="15.75" customHeight="1">
      <c r="A16" s="20"/>
      <c r="B16" s="129"/>
      <c r="C16" s="130"/>
      <c r="D16" s="130"/>
      <c r="E16" s="20"/>
      <c r="F16" s="20"/>
      <c r="G16" s="20"/>
      <c r="H16" s="20"/>
      <c r="I16" s="20"/>
      <c r="J16" s="20"/>
      <c r="K16" s="22"/>
      <c r="L16" s="20"/>
      <c r="M16" s="20"/>
      <c r="N16" s="20"/>
      <c r="O16" s="20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</row>
    <row r="17" spans="1:29" ht="15.75" customHeight="1">
      <c r="A17" s="23"/>
      <c r="B17" s="354" t="s">
        <v>183</v>
      </c>
      <c r="C17" s="355"/>
      <c r="D17" s="356"/>
      <c r="E17" s="20"/>
      <c r="F17" s="20"/>
      <c r="G17" s="20"/>
      <c r="H17" s="20"/>
      <c r="I17" s="20"/>
      <c r="J17" s="20"/>
      <c r="K17" s="22"/>
      <c r="L17" s="20"/>
      <c r="M17" s="20"/>
      <c r="N17" s="20"/>
      <c r="O17" s="20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</row>
    <row r="18" spans="1:29" ht="15.75" customHeight="1">
      <c r="A18" s="21"/>
      <c r="B18" s="131" t="s">
        <v>174</v>
      </c>
      <c r="C18" s="132" t="s">
        <v>176</v>
      </c>
      <c r="D18" s="113" t="s">
        <v>178</v>
      </c>
      <c r="E18" s="20"/>
      <c r="F18" s="20"/>
      <c r="G18" s="20"/>
      <c r="H18" s="133"/>
      <c r="I18" s="134"/>
      <c r="J18" s="135"/>
      <c r="K18" s="20"/>
      <c r="L18" s="20"/>
      <c r="M18" s="20"/>
      <c r="N18" s="20"/>
      <c r="O18" s="20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</row>
    <row r="19" spans="1:29" ht="15.75" customHeight="1">
      <c r="A19" s="25"/>
      <c r="B19" s="114" t="s">
        <v>26</v>
      </c>
      <c r="C19" s="115">
        <v>2000</v>
      </c>
      <c r="D19" s="118">
        <f>IF(D13&gt;0,C19/MIN(C13,D13)," ")</f>
        <v>0.21159542953872196</v>
      </c>
      <c r="E19" s="20"/>
      <c r="F19" s="20"/>
      <c r="G19" s="20"/>
      <c r="H19" s="133"/>
      <c r="I19" s="136" t="s">
        <v>184</v>
      </c>
      <c r="J19" s="135"/>
      <c r="K19" s="20"/>
      <c r="L19" s="20" t="s">
        <v>185</v>
      </c>
      <c r="M19" s="20"/>
      <c r="N19" s="20"/>
      <c r="O19" s="20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</row>
    <row r="20" spans="1:29" ht="15.75" customHeight="1">
      <c r="A20" s="25"/>
      <c r="B20" s="114" t="s">
        <v>28</v>
      </c>
      <c r="C20" s="137">
        <f>D11</f>
        <v>6825</v>
      </c>
      <c r="D20" s="118">
        <f>IF(D13&gt;0,C20/MIN(C13,D13)," ")</f>
        <v>0.72206940330088865</v>
      </c>
      <c r="E20" s="138" t="s">
        <v>186</v>
      </c>
      <c r="F20" s="20"/>
      <c r="G20" s="20"/>
      <c r="H20" s="133"/>
      <c r="I20" s="139" t="s">
        <v>187</v>
      </c>
      <c r="J20" s="135"/>
      <c r="K20" s="20"/>
      <c r="L20" s="20"/>
      <c r="M20" s="20"/>
      <c r="N20" s="20"/>
      <c r="O20" s="20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</row>
    <row r="21" spans="1:29" ht="60" customHeight="1">
      <c r="A21" s="25"/>
      <c r="B21" s="114" t="s">
        <v>29</v>
      </c>
      <c r="C21" s="115">
        <f>GActividades!I32</f>
        <v>0</v>
      </c>
      <c r="D21" s="118">
        <f>IF(D13&gt;0,C21/MIN(C13,D13)," ")</f>
        <v>0</v>
      </c>
      <c r="E21" s="20"/>
      <c r="F21" s="20" t="s">
        <v>188</v>
      </c>
      <c r="G21" s="20"/>
      <c r="H21" s="133"/>
      <c r="I21" s="136" t="s">
        <v>189</v>
      </c>
      <c r="J21" s="135"/>
      <c r="K21" s="140"/>
      <c r="L21" s="140"/>
      <c r="M21" s="348" t="s">
        <v>190</v>
      </c>
      <c r="N21" s="20"/>
      <c r="O21" s="20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</row>
    <row r="22" spans="1:29" ht="74.25" customHeight="1">
      <c r="A22" s="25"/>
      <c r="B22" s="141" t="s">
        <v>30</v>
      </c>
      <c r="C22" s="142">
        <v>25</v>
      </c>
      <c r="D22" s="143">
        <f>IF(D13&gt;0,C22/MIN(C13,D13)," ")</f>
        <v>2.6449428692340246E-3</v>
      </c>
      <c r="E22" s="130"/>
      <c r="F22" s="130"/>
      <c r="G22" s="20"/>
      <c r="H22" s="133"/>
      <c r="I22" s="134"/>
      <c r="J22" s="134"/>
      <c r="K22" s="140"/>
      <c r="L22" s="140"/>
      <c r="M22" s="326"/>
      <c r="N22" s="20"/>
      <c r="O22" s="20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</row>
    <row r="23" spans="1:29" ht="15.75" customHeight="1">
      <c r="A23" s="50"/>
      <c r="B23" s="349" t="s">
        <v>191</v>
      </c>
      <c r="C23" s="350"/>
      <c r="D23" s="350"/>
      <c r="E23" s="350"/>
      <c r="F23" s="351"/>
      <c r="G23" s="20"/>
      <c r="H23" s="133"/>
      <c r="I23" s="136" t="s">
        <v>192</v>
      </c>
      <c r="J23" s="144" t="s">
        <v>193</v>
      </c>
      <c r="K23" s="20"/>
      <c r="L23" s="20"/>
      <c r="M23" s="20"/>
      <c r="N23" s="51">
        <f>C13*5/100</f>
        <v>3000</v>
      </c>
      <c r="O23" s="20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</row>
    <row r="24" spans="1:29" ht="15.75" customHeight="1">
      <c r="A24" s="20"/>
      <c r="B24" s="20"/>
      <c r="C24" s="20"/>
      <c r="D24" s="20"/>
      <c r="E24" s="20"/>
      <c r="F24" s="20"/>
      <c r="G24" s="52"/>
      <c r="H24" s="133"/>
      <c r="I24" s="139" t="s">
        <v>194</v>
      </c>
      <c r="J24" s="145">
        <v>0.1</v>
      </c>
      <c r="K24" s="52"/>
      <c r="L24" s="52"/>
      <c r="M24" s="52"/>
      <c r="N24" s="52"/>
      <c r="O24" s="52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</row>
    <row r="25" spans="1:29" ht="15.75" customHeight="1">
      <c r="A25" s="20"/>
      <c r="B25" s="20"/>
      <c r="C25" s="20"/>
      <c r="D25" s="20"/>
      <c r="E25" s="20"/>
      <c r="F25" s="20"/>
      <c r="G25" s="8"/>
      <c r="H25" s="133"/>
      <c r="I25" s="133"/>
      <c r="J25" s="133"/>
      <c r="K25" s="20"/>
      <c r="L25" s="20"/>
      <c r="M25" s="20"/>
      <c r="N25" s="51">
        <f>C13*5/100</f>
        <v>3000</v>
      </c>
      <c r="O25" s="20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</row>
    <row r="26" spans="1:29" ht="15.75" customHeight="1">
      <c r="A26" s="20"/>
      <c r="B26" s="20"/>
      <c r="C26" s="20"/>
      <c r="D26" s="20"/>
      <c r="E26" s="20"/>
      <c r="F26" s="20"/>
      <c r="G26" s="8"/>
      <c r="H26" s="8"/>
      <c r="I26" s="8"/>
      <c r="J26" s="20"/>
      <c r="K26" s="20"/>
      <c r="L26" s="20"/>
      <c r="M26" s="20"/>
      <c r="N26" s="20"/>
      <c r="O26" s="20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</row>
    <row r="27" spans="1:29" ht="15.75" customHeight="1">
      <c r="A27" s="20"/>
      <c r="B27" s="20"/>
      <c r="C27" s="20"/>
      <c r="D27" s="20"/>
      <c r="E27" s="20"/>
      <c r="F27" s="20"/>
      <c r="G27" s="8"/>
      <c r="H27" s="8"/>
      <c r="I27" s="8"/>
      <c r="J27" s="20"/>
      <c r="K27" s="20"/>
      <c r="L27" s="20"/>
      <c r="M27" s="20"/>
      <c r="N27" s="20"/>
      <c r="O27" s="20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</row>
    <row r="28" spans="1:29" ht="15.75" customHeight="1">
      <c r="A28" s="20"/>
      <c r="B28" s="20"/>
      <c r="C28" s="20"/>
      <c r="D28" s="20"/>
      <c r="E28" s="20"/>
      <c r="F28" s="20"/>
      <c r="G28" s="8"/>
      <c r="H28" s="8"/>
      <c r="I28" s="8"/>
      <c r="J28" s="20"/>
      <c r="K28" s="20"/>
      <c r="L28" s="20"/>
      <c r="M28" s="20"/>
      <c r="N28" s="20"/>
      <c r="O28" s="20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</row>
    <row r="31" spans="1:29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</row>
    <row r="32" spans="1:29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</row>
    <row r="33" spans="1:29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</row>
    <row r="34" spans="1:29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</row>
    <row r="35" spans="1:29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</row>
    <row r="36" spans="1:29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</row>
    <row r="37" spans="1:29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</row>
    <row r="38" spans="1:29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</row>
    <row r="39" spans="1:29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</row>
    <row r="40" spans="1:29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</row>
    <row r="41" spans="1:29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</row>
    <row r="42" spans="1:29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</row>
    <row r="43" spans="1:29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</row>
    <row r="44" spans="1:29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</row>
    <row r="45" spans="1:29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</row>
    <row r="46" spans="1:29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</row>
    <row r="47" spans="1:29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</row>
    <row r="48" spans="1:29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</row>
    <row r="49" spans="1:29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</row>
    <row r="50" spans="1:29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</row>
    <row r="51" spans="1:29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</row>
    <row r="52" spans="1:29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</row>
    <row r="53" spans="1:29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</row>
    <row r="54" spans="1:29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</row>
    <row r="55" spans="1:29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</row>
    <row r="56" spans="1:29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</row>
    <row r="57" spans="1:29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</row>
    <row r="58" spans="1:29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</row>
    <row r="59" spans="1:29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</row>
    <row r="60" spans="1:29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</row>
    <row r="61" spans="1:29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</row>
    <row r="62" spans="1:29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</row>
    <row r="63" spans="1:29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</row>
    <row r="64" spans="1:29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</row>
    <row r="65" spans="1:29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</row>
    <row r="66" spans="1:29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</row>
    <row r="67" spans="1:29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</row>
    <row r="68" spans="1:29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</row>
    <row r="69" spans="1:29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</row>
    <row r="70" spans="1:29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</row>
    <row r="71" spans="1:29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</row>
    <row r="72" spans="1:29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</row>
    <row r="73" spans="1:29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</row>
    <row r="74" spans="1:29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</row>
    <row r="75" spans="1:29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</row>
    <row r="76" spans="1:29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</row>
    <row r="77" spans="1:29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</row>
    <row r="78" spans="1:29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</row>
    <row r="79" spans="1:2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</row>
    <row r="80" spans="1:29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</row>
    <row r="81" spans="1:29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</row>
    <row r="82" spans="1:29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</row>
    <row r="83" spans="1:29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</row>
    <row r="84" spans="1:29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</row>
    <row r="85" spans="1:29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</row>
    <row r="86" spans="1:29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</row>
    <row r="87" spans="1:29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</row>
    <row r="88" spans="1:29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</row>
    <row r="89" spans="1:2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</row>
    <row r="90" spans="1:29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</row>
    <row r="91" spans="1:29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</row>
    <row r="92" spans="1:29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</row>
    <row r="93" spans="1:29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</row>
    <row r="94" spans="1:29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</row>
    <row r="95" spans="1:29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</row>
    <row r="96" spans="1:29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</row>
    <row r="97" spans="1:29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</row>
    <row r="98" spans="1:29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</row>
    <row r="99" spans="1:29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</row>
    <row r="100" spans="1:29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</row>
    <row r="101" spans="1:29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</row>
    <row r="102" spans="1:29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</row>
    <row r="103" spans="1:29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</row>
    <row r="104" spans="1:29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</row>
    <row r="105" spans="1:29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</row>
    <row r="106" spans="1:29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</row>
    <row r="107" spans="1:29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</row>
    <row r="108" spans="1:29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</row>
    <row r="109" spans="1:29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</row>
    <row r="110" spans="1:29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</row>
    <row r="111" spans="1:29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</row>
    <row r="112" spans="1:29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</row>
    <row r="113" spans="1:29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</row>
    <row r="114" spans="1:29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</row>
    <row r="115" spans="1:29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</row>
    <row r="116" spans="1:29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</row>
    <row r="117" spans="1:29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</row>
    <row r="118" spans="1:29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</row>
    <row r="119" spans="1:29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</row>
    <row r="120" spans="1:29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</row>
    <row r="121" spans="1:29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</row>
    <row r="122" spans="1:29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</row>
    <row r="123" spans="1:29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</row>
    <row r="124" spans="1:29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</row>
    <row r="125" spans="1:29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</row>
    <row r="126" spans="1:29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</row>
    <row r="127" spans="1:29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</row>
    <row r="128" spans="1:29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</row>
    <row r="129" spans="1:29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</row>
    <row r="130" spans="1:29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</row>
    <row r="131" spans="1:29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</row>
    <row r="132" spans="1:29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</row>
    <row r="133" spans="1:29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</row>
    <row r="134" spans="1:29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</row>
    <row r="135" spans="1:29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</row>
    <row r="136" spans="1:29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</row>
    <row r="137" spans="1:29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</row>
    <row r="138" spans="1:29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</row>
    <row r="139" spans="1:29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</row>
    <row r="140" spans="1:29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</row>
    <row r="141" spans="1:29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</row>
    <row r="142" spans="1:29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</row>
    <row r="143" spans="1:29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</row>
    <row r="144" spans="1:29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</row>
    <row r="145" spans="1:29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</row>
    <row r="146" spans="1:29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</row>
    <row r="147" spans="1:29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</row>
    <row r="148" spans="1:29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</row>
    <row r="149" spans="1:29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</row>
    <row r="150" spans="1:29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</row>
    <row r="151" spans="1:29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</row>
    <row r="152" spans="1:29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</row>
    <row r="153" spans="1:29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</row>
    <row r="154" spans="1:29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</row>
    <row r="155" spans="1:29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</row>
    <row r="156" spans="1:29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</row>
    <row r="157" spans="1:29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</row>
    <row r="158" spans="1:29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</row>
    <row r="159" spans="1:29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</row>
    <row r="160" spans="1:29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</row>
    <row r="161" spans="1:29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</row>
    <row r="162" spans="1:29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</row>
    <row r="163" spans="1:29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</row>
    <row r="164" spans="1:29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</row>
    <row r="165" spans="1:29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</row>
    <row r="166" spans="1:29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</row>
    <row r="167" spans="1:29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</row>
    <row r="168" spans="1:29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</row>
    <row r="169" spans="1:29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</row>
    <row r="170" spans="1:29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</row>
    <row r="171" spans="1:29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</row>
    <row r="172" spans="1:29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</row>
    <row r="173" spans="1:29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</row>
    <row r="174" spans="1:29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</row>
    <row r="175" spans="1:29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</row>
    <row r="176" spans="1:29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</row>
    <row r="177" spans="1:29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</row>
    <row r="178" spans="1:29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</row>
    <row r="179" spans="1:29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</row>
    <row r="180" spans="1:29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</row>
    <row r="181" spans="1:29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</row>
    <row r="182" spans="1:29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</row>
    <row r="183" spans="1:29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</row>
    <row r="184" spans="1:29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</row>
    <row r="185" spans="1:29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</row>
    <row r="186" spans="1:29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</row>
    <row r="187" spans="1:29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</row>
    <row r="188" spans="1:29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</row>
    <row r="189" spans="1:29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</row>
    <row r="190" spans="1:29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</row>
    <row r="191" spans="1:29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</row>
    <row r="192" spans="1:29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</row>
    <row r="193" spans="1:29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</row>
    <row r="194" spans="1:29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</row>
    <row r="195" spans="1:29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</row>
    <row r="196" spans="1:29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</row>
    <row r="197" spans="1:29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</row>
    <row r="198" spans="1:29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</row>
    <row r="199" spans="1:29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</row>
    <row r="200" spans="1:29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</row>
    <row r="201" spans="1:29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</row>
    <row r="202" spans="1:29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</row>
    <row r="203" spans="1:29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</row>
    <row r="204" spans="1:29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</row>
    <row r="205" spans="1:29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</row>
    <row r="206" spans="1:29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</row>
    <row r="207" spans="1:29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</row>
    <row r="208" spans="1:29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</row>
    <row r="209" spans="1:29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</row>
    <row r="210" spans="1:29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</row>
    <row r="211" spans="1:29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</row>
    <row r="212" spans="1:29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</row>
    <row r="213" spans="1:29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</row>
    <row r="214" spans="1:29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</row>
    <row r="215" spans="1:29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</row>
    <row r="216" spans="1:29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</row>
    <row r="217" spans="1:29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</row>
    <row r="218" spans="1:29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</row>
    <row r="219" spans="1:29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</row>
    <row r="220" spans="1:29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</row>
    <row r="221" spans="1:29" ht="15.75" customHeight="1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</row>
    <row r="222" spans="1:29" ht="15.75" customHeight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</row>
    <row r="223" spans="1:29" ht="15.75" customHeight="1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</row>
    <row r="224" spans="1:29" ht="15.75" customHeight="1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</row>
    <row r="225" spans="1:29" ht="15.75" customHeight="1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</row>
    <row r="226" spans="1:29" ht="15.75" customHeight="1"/>
    <row r="227" spans="1:29" ht="15.75" customHeight="1"/>
    <row r="228" spans="1:29" ht="15.75" customHeight="1"/>
    <row r="229" spans="1:29" ht="15.75" customHeight="1"/>
    <row r="230" spans="1:29" ht="15.75" customHeight="1"/>
    <row r="231" spans="1:29" ht="15.75" customHeight="1"/>
    <row r="232" spans="1:29" ht="15.75" customHeight="1"/>
    <row r="233" spans="1:29" ht="15.75" customHeight="1"/>
    <row r="234" spans="1:29" ht="15.75" customHeight="1"/>
    <row r="235" spans="1:29" ht="15.75" customHeight="1"/>
    <row r="236" spans="1:29" ht="15.75" customHeight="1"/>
    <row r="237" spans="1:29" ht="15.75" customHeight="1"/>
    <row r="238" spans="1:29" ht="15.75" customHeight="1"/>
    <row r="239" spans="1:29" ht="15.75" customHeight="1"/>
    <row r="240" spans="1:2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M21:M22"/>
    <mergeCell ref="B23:F23"/>
    <mergeCell ref="B2:F4"/>
    <mergeCell ref="B7:F7"/>
    <mergeCell ref="H9:H13"/>
    <mergeCell ref="J9:K13"/>
    <mergeCell ref="B17:D17"/>
  </mergeCells>
  <conditionalFormatting sqref="D19:D20">
    <cfRule type="cellIs" dxfId="8" priority="1" operator="greaterThan">
      <formula>"10%"</formula>
    </cfRule>
  </conditionalFormatting>
  <conditionalFormatting sqref="D21:D22">
    <cfRule type="cellIs" dxfId="7" priority="2" operator="greaterThan">
      <formula>"5%"</formula>
    </cfRule>
  </conditionalFormatting>
  <conditionalFormatting sqref="F9:F11">
    <cfRule type="cellIs" dxfId="6" priority="3" operator="greaterThan">
      <formula>"10%"</formula>
    </cfRule>
  </conditionalFormatting>
  <pageMargins left="0.7" right="0.7" top="0.75" bottom="0.75" header="0" footer="0"/>
  <pageSetup orientation="landscape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97"/>
  <sheetViews>
    <sheetView zoomScale="75" zoomScaleNormal="75" workbookViewId="0">
      <selection activeCell="M9" sqref="M9"/>
    </sheetView>
  </sheetViews>
  <sheetFormatPr baseColWidth="10" defaultColWidth="12.5703125" defaultRowHeight="15" customHeight="1"/>
  <cols>
    <col min="1" max="1" width="2.7109375" customWidth="1"/>
    <col min="3" max="3" width="50.42578125" customWidth="1"/>
    <col min="4" max="4" width="24.42578125" customWidth="1"/>
    <col min="5" max="5" width="22.140625" customWidth="1"/>
    <col min="6" max="6" width="47.140625" customWidth="1"/>
    <col min="7" max="7" width="24.28515625" customWidth="1"/>
    <col min="8" max="8" width="15.5703125" customWidth="1"/>
    <col min="9" max="9" width="22.42578125" hidden="1" customWidth="1"/>
    <col min="10" max="10" width="12.5703125" customWidth="1"/>
    <col min="11" max="11" width="14.42578125" customWidth="1"/>
    <col min="12" max="12" width="21.140625" customWidth="1"/>
    <col min="13" max="13" width="22.140625" customWidth="1"/>
    <col min="16" max="16" width="16.7109375" customWidth="1"/>
    <col min="17" max="17" width="20.7109375" customWidth="1"/>
    <col min="18" max="18" width="20.85546875" customWidth="1"/>
  </cols>
  <sheetData>
    <row r="1" spans="1:19" ht="15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8"/>
      <c r="N1" s="8"/>
      <c r="O1" s="8"/>
      <c r="P1" s="8"/>
      <c r="Q1" s="8"/>
      <c r="R1" s="8"/>
    </row>
    <row r="2" spans="1:19" ht="15.75" customHeight="1">
      <c r="A2" s="56"/>
      <c r="B2" s="336" t="s">
        <v>195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8"/>
    </row>
    <row r="3" spans="1:19">
      <c r="A3" s="56"/>
      <c r="B3" s="319" t="s">
        <v>33</v>
      </c>
      <c r="C3" s="319" t="s">
        <v>196</v>
      </c>
      <c r="D3" s="319" t="s">
        <v>73</v>
      </c>
      <c r="E3" s="319" t="s">
        <v>74</v>
      </c>
      <c r="F3" s="319" t="s">
        <v>75</v>
      </c>
      <c r="G3" s="319" t="s">
        <v>197</v>
      </c>
      <c r="H3" s="324" t="s">
        <v>38</v>
      </c>
      <c r="I3" s="357" t="s">
        <v>198</v>
      </c>
      <c r="J3" s="358" t="s">
        <v>199</v>
      </c>
      <c r="K3" s="343" t="s">
        <v>200</v>
      </c>
      <c r="L3" s="343" t="s">
        <v>201</v>
      </c>
      <c r="M3" s="343" t="s">
        <v>202</v>
      </c>
      <c r="N3" s="315" t="s">
        <v>39</v>
      </c>
      <c r="O3" s="316"/>
      <c r="P3" s="316"/>
      <c r="Q3" s="313"/>
      <c r="R3" s="319" t="s">
        <v>203</v>
      </c>
      <c r="S3" s="57"/>
    </row>
    <row r="4" spans="1:19" ht="115.5" customHeight="1" thickBot="1">
      <c r="A4" s="147"/>
      <c r="B4" s="313"/>
      <c r="C4" s="313"/>
      <c r="D4" s="313"/>
      <c r="E4" s="313"/>
      <c r="F4" s="313"/>
      <c r="G4" s="313"/>
      <c r="H4" s="313"/>
      <c r="I4" s="318"/>
      <c r="J4" s="318"/>
      <c r="K4" s="359"/>
      <c r="L4" s="318"/>
      <c r="M4" s="318"/>
      <c r="N4" s="202" t="s">
        <v>41</v>
      </c>
      <c r="O4" s="202" t="s">
        <v>78</v>
      </c>
      <c r="P4" s="180" t="s">
        <v>79</v>
      </c>
      <c r="Q4" s="222" t="s">
        <v>44</v>
      </c>
      <c r="R4" s="313"/>
      <c r="S4" s="57"/>
    </row>
    <row r="5" spans="1:19" ht="15.75" customHeight="1" thickBot="1">
      <c r="A5" s="56"/>
      <c r="B5" s="78" t="s">
        <v>80</v>
      </c>
      <c r="C5" s="272" t="s">
        <v>81</v>
      </c>
      <c r="D5" s="230" t="s">
        <v>264</v>
      </c>
      <c r="E5" s="230" t="s">
        <v>250</v>
      </c>
      <c r="F5" s="230" t="s">
        <v>262</v>
      </c>
      <c r="G5" s="263">
        <v>45667</v>
      </c>
      <c r="H5" s="249">
        <v>12</v>
      </c>
      <c r="I5" s="237">
        <f>100% -'Cuadro Resumen'!C19</f>
        <v>0.95</v>
      </c>
      <c r="J5" s="237">
        <v>0.21</v>
      </c>
      <c r="K5" s="238">
        <f>H5/(1+J5)</f>
        <v>9.9173553719008272</v>
      </c>
      <c r="L5" s="266">
        <f t="shared" ref="L5:L6" si="0">H5 * (I5 * J5)</f>
        <v>2.3939999999999997</v>
      </c>
      <c r="M5" s="240">
        <f t="shared" ref="M5:M6" si="1">K5+L5</f>
        <v>12.311355371900827</v>
      </c>
      <c r="N5" s="265">
        <v>10</v>
      </c>
      <c r="O5" s="265"/>
      <c r="P5" s="265"/>
      <c r="Q5" s="265">
        <v>2</v>
      </c>
      <c r="R5" s="263">
        <v>45689</v>
      </c>
      <c r="S5" s="57"/>
    </row>
    <row r="6" spans="1:19" ht="15.75" customHeight="1" thickBot="1">
      <c r="A6" s="56"/>
      <c r="B6" s="78" t="s">
        <v>82</v>
      </c>
      <c r="C6" s="272" t="s">
        <v>83</v>
      </c>
      <c r="D6" s="230" t="s">
        <v>248</v>
      </c>
      <c r="E6" s="230" t="s">
        <v>251</v>
      </c>
      <c r="F6" s="230" t="s">
        <v>263</v>
      </c>
      <c r="G6" s="263">
        <v>45808</v>
      </c>
      <c r="H6" s="249">
        <v>2500</v>
      </c>
      <c r="I6" s="237">
        <f>100% -'Cuadro Resumen'!C19</f>
        <v>0.95</v>
      </c>
      <c r="J6" s="237">
        <v>0.21</v>
      </c>
      <c r="K6" s="238">
        <f>H6/(1+J6)</f>
        <v>2066.1157024793388</v>
      </c>
      <c r="L6" s="266">
        <f t="shared" si="0"/>
        <v>498.74999999999994</v>
      </c>
      <c r="M6" s="240">
        <f t="shared" si="1"/>
        <v>2564.8657024793388</v>
      </c>
      <c r="N6" s="265">
        <v>1500</v>
      </c>
      <c r="O6" s="265">
        <v>500</v>
      </c>
      <c r="P6" s="265">
        <v>500</v>
      </c>
      <c r="Q6" s="265"/>
      <c r="R6" s="263">
        <v>45828</v>
      </c>
      <c r="S6" s="57"/>
    </row>
    <row r="7" spans="1:19" ht="15.75" customHeight="1" thickBot="1">
      <c r="A7" s="56"/>
      <c r="B7" s="78" t="s">
        <v>84</v>
      </c>
      <c r="C7" s="272" t="s">
        <v>85</v>
      </c>
      <c r="D7" s="230"/>
      <c r="E7" s="230"/>
      <c r="F7" s="230"/>
      <c r="G7" s="263"/>
      <c r="H7" s="249"/>
      <c r="I7" s="237">
        <f>100% -'Cuadro Resumen'!C19</f>
        <v>0.95</v>
      </c>
      <c r="J7" s="237"/>
      <c r="K7" s="238"/>
      <c r="L7" s="266"/>
      <c r="M7" s="240"/>
      <c r="N7" s="265"/>
      <c r="O7" s="265"/>
      <c r="P7" s="265"/>
      <c r="Q7" s="265"/>
      <c r="R7" s="263"/>
      <c r="S7" s="57"/>
    </row>
    <row r="8" spans="1:19" ht="15.75" customHeight="1" thickBot="1">
      <c r="A8" s="56"/>
      <c r="B8" s="78" t="s">
        <v>86</v>
      </c>
      <c r="C8" s="272" t="s">
        <v>87</v>
      </c>
      <c r="D8" s="230"/>
      <c r="E8" s="230"/>
      <c r="F8" s="230"/>
      <c r="G8" s="263"/>
      <c r="H8" s="249"/>
      <c r="I8" s="237">
        <f>100% -'Cuadro Resumen'!C19</f>
        <v>0.95</v>
      </c>
      <c r="J8" s="237"/>
      <c r="K8" s="238"/>
      <c r="L8" s="266"/>
      <c r="M8" s="240"/>
      <c r="N8" s="265"/>
      <c r="O8" s="265"/>
      <c r="P8" s="265"/>
      <c r="Q8" s="265"/>
      <c r="R8" s="263"/>
      <c r="S8" s="57"/>
    </row>
    <row r="9" spans="1:19" ht="15.75" customHeight="1" thickBot="1">
      <c r="A9" s="56"/>
      <c r="B9" s="78" t="s">
        <v>88</v>
      </c>
      <c r="C9" s="272" t="s">
        <v>81</v>
      </c>
      <c r="D9" s="230"/>
      <c r="E9" s="230"/>
      <c r="F9" s="230"/>
      <c r="G9" s="263"/>
      <c r="H9" s="249"/>
      <c r="I9" s="237">
        <f>100% -'Cuadro Resumen'!C19</f>
        <v>0.95</v>
      </c>
      <c r="J9" s="237"/>
      <c r="K9" s="238"/>
      <c r="L9" s="266"/>
      <c r="M9" s="240"/>
      <c r="N9" s="265"/>
      <c r="O9" s="265"/>
      <c r="P9" s="265"/>
      <c r="Q9" s="265"/>
      <c r="R9" s="263"/>
      <c r="S9" s="57"/>
    </row>
    <row r="10" spans="1:19" ht="15.75" customHeight="1" thickBot="1">
      <c r="A10" s="56"/>
      <c r="B10" s="78" t="s">
        <v>89</v>
      </c>
      <c r="C10" s="272" t="s">
        <v>83</v>
      </c>
      <c r="D10" s="230"/>
      <c r="E10" s="230"/>
      <c r="F10" s="230"/>
      <c r="G10" s="263"/>
      <c r="H10" s="249"/>
      <c r="I10" s="237">
        <f>100% -'Cuadro Resumen'!C19</f>
        <v>0.95</v>
      </c>
      <c r="J10" s="237"/>
      <c r="K10" s="238"/>
      <c r="L10" s="266"/>
      <c r="M10" s="240"/>
      <c r="N10" s="265"/>
      <c r="O10" s="265"/>
      <c r="P10" s="265"/>
      <c r="Q10" s="265"/>
      <c r="R10" s="263"/>
      <c r="S10" s="57"/>
    </row>
    <row r="11" spans="1:19" ht="15.75" customHeight="1" thickBot="1">
      <c r="A11" s="56"/>
      <c r="B11" s="78" t="s">
        <v>90</v>
      </c>
      <c r="C11" s="272" t="s">
        <v>87</v>
      </c>
      <c r="D11" s="230"/>
      <c r="E11" s="230"/>
      <c r="F11" s="230"/>
      <c r="G11" s="263"/>
      <c r="H11" s="249"/>
      <c r="I11" s="237">
        <f>100% -'Cuadro Resumen'!C19</f>
        <v>0.95</v>
      </c>
      <c r="J11" s="237"/>
      <c r="K11" s="238"/>
      <c r="L11" s="266"/>
      <c r="M11" s="240"/>
      <c r="N11" s="265"/>
      <c r="O11" s="265"/>
      <c r="P11" s="265"/>
      <c r="Q11" s="265"/>
      <c r="R11" s="263"/>
      <c r="S11" s="57"/>
    </row>
    <row r="12" spans="1:19" ht="15.75" customHeight="1" thickBot="1">
      <c r="A12" s="56"/>
      <c r="B12" s="78" t="s">
        <v>91</v>
      </c>
      <c r="C12" s="272" t="s">
        <v>85</v>
      </c>
      <c r="D12" s="230"/>
      <c r="E12" s="230"/>
      <c r="F12" s="230"/>
      <c r="G12" s="263"/>
      <c r="H12" s="249"/>
      <c r="I12" s="237">
        <f>100% -'Cuadro Resumen'!C19</f>
        <v>0.95</v>
      </c>
      <c r="J12" s="237"/>
      <c r="K12" s="238"/>
      <c r="L12" s="266"/>
      <c r="M12" s="240"/>
      <c r="N12" s="265"/>
      <c r="O12" s="265"/>
      <c r="P12" s="265"/>
      <c r="Q12" s="265"/>
      <c r="R12" s="263"/>
      <c r="S12" s="57"/>
    </row>
    <row r="13" spans="1:19" ht="15.75" customHeight="1" thickBot="1">
      <c r="A13" s="56"/>
      <c r="B13" s="78" t="s">
        <v>92</v>
      </c>
      <c r="C13" s="272" t="s">
        <v>83</v>
      </c>
      <c r="D13" s="230"/>
      <c r="E13" s="230"/>
      <c r="F13" s="230"/>
      <c r="G13" s="263"/>
      <c r="H13" s="249"/>
      <c r="I13" s="237">
        <f>100% -'Cuadro Resumen'!C19</f>
        <v>0.95</v>
      </c>
      <c r="J13" s="237"/>
      <c r="K13" s="238"/>
      <c r="L13" s="266"/>
      <c r="M13" s="240"/>
      <c r="N13" s="265"/>
      <c r="O13" s="265"/>
      <c r="P13" s="265"/>
      <c r="Q13" s="265"/>
      <c r="R13" s="263"/>
      <c r="S13" s="57"/>
    </row>
    <row r="14" spans="1:19" ht="15.75" customHeight="1" thickBot="1">
      <c r="A14" s="56"/>
      <c r="B14" s="78" t="s">
        <v>93</v>
      </c>
      <c r="C14" s="272" t="s">
        <v>81</v>
      </c>
      <c r="D14" s="230"/>
      <c r="E14" s="230"/>
      <c r="F14" s="230"/>
      <c r="G14" s="263"/>
      <c r="H14" s="249"/>
      <c r="I14" s="237">
        <f>100% -'Cuadro Resumen'!C19</f>
        <v>0.95</v>
      </c>
      <c r="J14" s="237"/>
      <c r="K14" s="238"/>
      <c r="L14" s="266"/>
      <c r="M14" s="240"/>
      <c r="N14" s="265"/>
      <c r="O14" s="265"/>
      <c r="P14" s="265"/>
      <c r="Q14" s="265"/>
      <c r="R14" s="263"/>
      <c r="S14" s="57"/>
    </row>
    <row r="15" spans="1:19" ht="15.75" customHeight="1" thickBot="1">
      <c r="A15" s="56"/>
      <c r="B15" s="78" t="s">
        <v>94</v>
      </c>
      <c r="C15" s="272" t="s">
        <v>83</v>
      </c>
      <c r="D15" s="230"/>
      <c r="E15" s="230"/>
      <c r="F15" s="230"/>
      <c r="G15" s="263"/>
      <c r="H15" s="249"/>
      <c r="I15" s="237">
        <f>100% -'Cuadro Resumen'!C19</f>
        <v>0.95</v>
      </c>
      <c r="J15" s="237"/>
      <c r="K15" s="238"/>
      <c r="L15" s="266"/>
      <c r="M15" s="240"/>
      <c r="N15" s="265"/>
      <c r="O15" s="265"/>
      <c r="P15" s="265"/>
      <c r="Q15" s="265"/>
      <c r="R15" s="263"/>
      <c r="S15" s="57"/>
    </row>
    <row r="16" spans="1:19" ht="15.75" customHeight="1" thickBot="1">
      <c r="A16" s="56"/>
      <c r="B16" s="78" t="s">
        <v>95</v>
      </c>
      <c r="C16" s="272" t="s">
        <v>87</v>
      </c>
      <c r="D16" s="230"/>
      <c r="E16" s="230"/>
      <c r="F16" s="230"/>
      <c r="G16" s="263"/>
      <c r="H16" s="249"/>
      <c r="I16" s="237">
        <f>100% -'Cuadro Resumen'!C19</f>
        <v>0.95</v>
      </c>
      <c r="J16" s="237"/>
      <c r="K16" s="238"/>
      <c r="L16" s="266"/>
      <c r="M16" s="240"/>
      <c r="N16" s="265"/>
      <c r="O16" s="265"/>
      <c r="P16" s="265"/>
      <c r="Q16" s="265"/>
      <c r="R16" s="263"/>
      <c r="S16" s="57"/>
    </row>
    <row r="17" spans="1:19" ht="15.75" customHeight="1" thickBot="1">
      <c r="A17" s="56"/>
      <c r="B17" s="148" t="s">
        <v>96</v>
      </c>
      <c r="C17" s="272" t="s">
        <v>83</v>
      </c>
      <c r="D17" s="230"/>
      <c r="E17" s="230"/>
      <c r="F17" s="230"/>
      <c r="G17" s="263"/>
      <c r="H17" s="249"/>
      <c r="I17" s="237">
        <f>100% -'Cuadro Resumen'!C19</f>
        <v>0.95</v>
      </c>
      <c r="J17" s="237"/>
      <c r="K17" s="238"/>
      <c r="L17" s="266"/>
      <c r="M17" s="240"/>
      <c r="N17" s="265"/>
      <c r="O17" s="265"/>
      <c r="P17" s="265"/>
      <c r="Q17" s="265"/>
      <c r="R17" s="263"/>
      <c r="S17" s="57"/>
    </row>
    <row r="18" spans="1:19" ht="15.75" customHeight="1" thickBot="1">
      <c r="A18" s="56"/>
      <c r="B18" s="149" t="s">
        <v>97</v>
      </c>
      <c r="C18" s="272" t="s">
        <v>85</v>
      </c>
      <c r="D18" s="230"/>
      <c r="E18" s="230"/>
      <c r="F18" s="230"/>
      <c r="G18" s="263"/>
      <c r="H18" s="249"/>
      <c r="I18" s="267">
        <f>100% -'Cuadro Resumen'!C19</f>
        <v>0.95</v>
      </c>
      <c r="J18" s="237"/>
      <c r="K18" s="238"/>
      <c r="L18" s="266"/>
      <c r="M18" s="240"/>
      <c r="N18" s="265"/>
      <c r="O18" s="265"/>
      <c r="P18" s="265"/>
      <c r="Q18" s="265"/>
      <c r="R18" s="263"/>
      <c r="S18" s="57"/>
    </row>
    <row r="19" spans="1:19" ht="15.75" customHeight="1" thickBot="1">
      <c r="A19" s="56"/>
      <c r="B19" s="148" t="s">
        <v>98</v>
      </c>
      <c r="C19" s="272" t="s">
        <v>81</v>
      </c>
      <c r="D19" s="230"/>
      <c r="E19" s="230"/>
      <c r="F19" s="230"/>
      <c r="G19" s="263"/>
      <c r="H19" s="249"/>
      <c r="I19" s="267">
        <f>100% -'Cuadro Resumen'!C19</f>
        <v>0.95</v>
      </c>
      <c r="J19" s="237"/>
      <c r="K19" s="238"/>
      <c r="L19" s="266"/>
      <c r="M19" s="240"/>
      <c r="N19" s="265"/>
      <c r="O19" s="265"/>
      <c r="P19" s="265"/>
      <c r="Q19" s="265"/>
      <c r="R19" s="263"/>
      <c r="S19" s="57"/>
    </row>
    <row r="20" spans="1:19" ht="15.75" customHeight="1" thickBot="1">
      <c r="A20" s="56"/>
      <c r="B20" s="149" t="s">
        <v>99</v>
      </c>
      <c r="C20" s="272" t="s">
        <v>81</v>
      </c>
      <c r="D20" s="230"/>
      <c r="E20" s="230"/>
      <c r="F20" s="230"/>
      <c r="G20" s="263"/>
      <c r="H20" s="249"/>
      <c r="I20" s="267">
        <f>100% -'Cuadro Resumen'!C19</f>
        <v>0.95</v>
      </c>
      <c r="J20" s="237"/>
      <c r="K20" s="238"/>
      <c r="L20" s="266"/>
      <c r="M20" s="240"/>
      <c r="N20" s="265"/>
      <c r="O20" s="265"/>
      <c r="P20" s="265"/>
      <c r="Q20" s="265"/>
      <c r="R20" s="263"/>
      <c r="S20" s="57"/>
    </row>
    <row r="21" spans="1:19" ht="15.75" customHeight="1" thickBot="1">
      <c r="A21" s="56"/>
      <c r="B21" s="148" t="s">
        <v>100</v>
      </c>
      <c r="C21" s="272" t="s">
        <v>83</v>
      </c>
      <c r="D21" s="230"/>
      <c r="E21" s="230"/>
      <c r="F21" s="230"/>
      <c r="G21" s="263"/>
      <c r="H21" s="249"/>
      <c r="I21" s="267">
        <f>100% -'Cuadro Resumen'!C19</f>
        <v>0.95</v>
      </c>
      <c r="J21" s="237"/>
      <c r="K21" s="238"/>
      <c r="L21" s="266"/>
      <c r="M21" s="240"/>
      <c r="N21" s="265"/>
      <c r="O21" s="265"/>
      <c r="P21" s="265"/>
      <c r="Q21" s="265"/>
      <c r="R21" s="263"/>
      <c r="S21" s="57"/>
    </row>
    <row r="22" spans="1:19" ht="15.75" customHeight="1" thickBot="1">
      <c r="A22" s="56"/>
      <c r="B22" s="149" t="s">
        <v>101</v>
      </c>
      <c r="C22" s="272" t="s">
        <v>81</v>
      </c>
      <c r="D22" s="230"/>
      <c r="E22" s="230"/>
      <c r="F22" s="230"/>
      <c r="G22" s="263"/>
      <c r="H22" s="249"/>
      <c r="I22" s="267">
        <f>100% -'Cuadro Resumen'!C19</f>
        <v>0.95</v>
      </c>
      <c r="J22" s="237"/>
      <c r="K22" s="238"/>
      <c r="L22" s="266"/>
      <c r="M22" s="240"/>
      <c r="N22" s="265"/>
      <c r="O22" s="265"/>
      <c r="P22" s="265"/>
      <c r="Q22" s="265"/>
      <c r="R22" s="263"/>
      <c r="S22" s="57"/>
    </row>
    <row r="23" spans="1:19" ht="15.75" customHeight="1" thickBot="1">
      <c r="A23" s="56"/>
      <c r="B23" s="148" t="s">
        <v>102</v>
      </c>
      <c r="C23" s="272" t="s">
        <v>85</v>
      </c>
      <c r="D23" s="230"/>
      <c r="E23" s="230"/>
      <c r="F23" s="230"/>
      <c r="G23" s="263"/>
      <c r="H23" s="249"/>
      <c r="I23" s="267">
        <f>100% -'Cuadro Resumen'!C19</f>
        <v>0.95</v>
      </c>
      <c r="J23" s="237"/>
      <c r="K23" s="238"/>
      <c r="L23" s="266"/>
      <c r="M23" s="240"/>
      <c r="N23" s="265"/>
      <c r="O23" s="265"/>
      <c r="P23" s="265"/>
      <c r="Q23" s="265"/>
      <c r="R23" s="263"/>
      <c r="S23" s="57"/>
    </row>
    <row r="24" spans="1:19" ht="15.75" customHeight="1" thickBot="1">
      <c r="A24" s="56"/>
      <c r="B24" s="58" t="s">
        <v>103</v>
      </c>
      <c r="C24" s="273" t="s">
        <v>87</v>
      </c>
      <c r="D24" s="230"/>
      <c r="E24" s="230"/>
      <c r="F24" s="230"/>
      <c r="G24" s="263"/>
      <c r="H24" s="249"/>
      <c r="I24" s="267">
        <f>100% -'Cuadro Resumen'!C19</f>
        <v>0.95</v>
      </c>
      <c r="J24" s="237"/>
      <c r="K24" s="238"/>
      <c r="L24" s="266"/>
      <c r="M24" s="240"/>
      <c r="N24" s="265"/>
      <c r="O24" s="265"/>
      <c r="P24" s="265"/>
      <c r="Q24" s="265"/>
      <c r="R24" s="263"/>
      <c r="S24" s="57"/>
    </row>
    <row r="25" spans="1:19" ht="15.75" customHeight="1">
      <c r="A25" s="20"/>
      <c r="B25" s="76"/>
      <c r="C25" s="64"/>
      <c r="D25" s="64"/>
      <c r="E25" s="81"/>
      <c r="F25" s="83" t="s">
        <v>104</v>
      </c>
      <c r="G25" s="150"/>
      <c r="H25" s="182">
        <f>SUM(H5:H24)</f>
        <v>2512</v>
      </c>
      <c r="I25" s="268"/>
      <c r="J25" s="151"/>
      <c r="K25" s="268"/>
      <c r="L25" s="236"/>
      <c r="M25" s="182">
        <f t="shared" ref="M25:Q25" si="2">SUM(M5:M24)</f>
        <v>2577.1770578512396</v>
      </c>
      <c r="N25" s="182">
        <f t="shared" si="2"/>
        <v>1510</v>
      </c>
      <c r="O25" s="182">
        <f t="shared" si="2"/>
        <v>500</v>
      </c>
      <c r="P25" s="182">
        <f t="shared" si="2"/>
        <v>500</v>
      </c>
      <c r="Q25" s="182">
        <f t="shared" si="2"/>
        <v>2</v>
      </c>
      <c r="R25" s="183"/>
      <c r="S25" s="57"/>
    </row>
    <row r="26" spans="1:19" ht="15.75" customHeight="1">
      <c r="A26" s="20"/>
      <c r="B26" s="64"/>
      <c r="C26" s="64"/>
      <c r="D26" s="64"/>
      <c r="E26" s="79"/>
      <c r="F26" s="334" t="s">
        <v>105</v>
      </c>
      <c r="G26" s="294"/>
      <c r="H26" s="152"/>
      <c r="I26" s="269">
        <f>SUMIF(C5:C997,"Dietas gastos de viaje y seguros de accidente",I5:I997)</f>
        <v>5.7</v>
      </c>
      <c r="J26" s="153"/>
      <c r="K26" s="269"/>
      <c r="L26" s="270"/>
      <c r="M26" s="271"/>
      <c r="N26" s="236">
        <f>SUMIF(C5:C997,"Dietas gastos de viaje y seguros de accidente",N5:N997)</f>
        <v>10</v>
      </c>
      <c r="O26" s="186"/>
      <c r="P26" s="186"/>
      <c r="Q26" s="186"/>
      <c r="R26" s="186"/>
      <c r="S26" s="57"/>
    </row>
    <row r="27" spans="1:19" ht="15.75" customHeight="1">
      <c r="A27" s="20"/>
      <c r="B27" s="64"/>
      <c r="C27" s="64"/>
      <c r="D27" s="64"/>
      <c r="E27" s="80"/>
      <c r="F27" s="335" t="s">
        <v>106</v>
      </c>
      <c r="G27" s="294"/>
      <c r="H27" s="152"/>
      <c r="I27" s="269">
        <f>SUMIF(C5:C997,"Gastos de difusión",I5:I997)</f>
        <v>5.7</v>
      </c>
      <c r="J27" s="153"/>
      <c r="K27" s="269"/>
      <c r="L27" s="270"/>
      <c r="M27" s="271"/>
      <c r="N27" s="236">
        <f>SUMIF(C5:C997,"Gastos de difusión",N5:N997)</f>
        <v>1500</v>
      </c>
      <c r="O27" s="186"/>
      <c r="P27" s="186"/>
      <c r="Q27" s="186"/>
      <c r="R27" s="186"/>
      <c r="S27" s="57"/>
    </row>
    <row r="28" spans="1:19" ht="15.75" customHeight="1">
      <c r="A28" s="20"/>
      <c r="B28" s="20"/>
      <c r="C28" s="20"/>
      <c r="D28" s="20"/>
      <c r="E28" s="20"/>
      <c r="F28" s="20"/>
      <c r="G28" s="72"/>
      <c r="H28" s="72"/>
      <c r="I28" s="73"/>
      <c r="J28" s="73"/>
      <c r="K28" s="73"/>
      <c r="L28" s="72"/>
      <c r="M28" s="8"/>
      <c r="N28" s="8"/>
      <c r="O28" s="8"/>
      <c r="P28" s="8"/>
      <c r="Q28" s="8"/>
      <c r="R28" s="8"/>
    </row>
    <row r="29" spans="1:19" ht="15.75" customHeight="1">
      <c r="A29" s="20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9" ht="15.75" customHeight="1">
      <c r="A30" s="20"/>
      <c r="B30" s="8"/>
      <c r="C30" s="2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9" ht="15.75" customHeight="1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9" ht="15.75" customHeight="1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ht="15.75" customHeight="1"/>
    <row r="37" spans="1:18" ht="15.75" customHeight="1"/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/>
    <row r="43" spans="1:18" ht="15.75" customHeight="1"/>
    <row r="44" spans="1:18" ht="15.75" customHeight="1"/>
    <row r="45" spans="1:18" ht="15.75" customHeight="1"/>
    <row r="46" spans="1:18" ht="15.75" customHeight="1"/>
    <row r="47" spans="1:18" ht="15.75" customHeight="1"/>
    <row r="48" spans="1:1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7">
    <mergeCell ref="H3:H4"/>
    <mergeCell ref="I3:I4"/>
    <mergeCell ref="F26:G26"/>
    <mergeCell ref="F27:G27"/>
    <mergeCell ref="J3:J4"/>
    <mergeCell ref="B2:R2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Q3"/>
    <mergeCell ref="R3:R4"/>
  </mergeCells>
  <conditionalFormatting sqref="H5">
    <cfRule type="expression" dxfId="5" priority="2">
      <formula>SUM(N5:Q5)&gt;H5</formula>
    </cfRule>
  </conditionalFormatting>
  <conditionalFormatting sqref="H6:H24">
    <cfRule type="expression" dxfId="4" priority="1">
      <formula>SUM(N6:Q6)&gt;H6</formula>
    </cfRule>
  </conditionalFormatting>
  <dataValidations count="1">
    <dataValidation type="list" allowBlank="1" showErrorMessage="1" sqref="C5:C24">
      <formula1>"Dietas gastos de viaje y seguros de accidente,Gastos de difusión,Atención directa,Gastos del local"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Instrucciones</vt:lpstr>
      <vt:lpstr>GPersonal</vt:lpstr>
      <vt:lpstr>Certif.Personal</vt:lpstr>
      <vt:lpstr>GActividades</vt:lpstr>
      <vt:lpstr>GGenerales</vt:lpstr>
      <vt:lpstr>GInversión</vt:lpstr>
      <vt:lpstr>Calculadora topes salariales</vt:lpstr>
      <vt:lpstr>Calculadora límites presupuesto</vt:lpstr>
      <vt:lpstr>GActividades (IVA recup)</vt:lpstr>
      <vt:lpstr>GGenerales (IVA recup)</vt:lpstr>
      <vt:lpstr>GInversion (IVA recup)</vt:lpstr>
      <vt:lpstr>Cuadro 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LORENZO PIEDRAFITA ABIZANDA</dc:creator>
  <cp:lastModifiedBy>Administrador</cp:lastModifiedBy>
  <cp:lastPrinted>2024-03-19T14:37:06Z</cp:lastPrinted>
  <dcterms:created xsi:type="dcterms:W3CDTF">2025-05-09T08:29:42Z</dcterms:created>
  <dcterms:modified xsi:type="dcterms:W3CDTF">2025-05-15T09:08:28Z</dcterms:modified>
</cp:coreProperties>
</file>