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371" windowWidth="8505" windowHeight="7695" activeTab="0"/>
  </bookViews>
  <sheets>
    <sheet name="Aragón" sheetId="1" r:id="rId1"/>
    <sheet name="España" sheetId="2" r:id="rId2"/>
  </sheets>
  <definedNames/>
  <calcPr fullCalcOnLoad="1"/>
</workbook>
</file>

<file path=xl/sharedStrings.xml><?xml version="1.0" encoding="utf-8"?>
<sst xmlns="http://schemas.openxmlformats.org/spreadsheetml/2006/main" count="78" uniqueCount="32">
  <si>
    <t>Información estadística de Aragón</t>
  </si>
  <si>
    <t>-</t>
  </si>
  <si>
    <t>Años</t>
  </si>
  <si>
    <t>Medio Ambiente y Energía</t>
  </si>
  <si>
    <t>Energía / Indicadores principales de la energía / Indicadores de consumo de energía</t>
  </si>
  <si>
    <t>.-</t>
  </si>
  <si>
    <t>Unidad: Kilotoneladas equivalentes de petróleo.(= miles de toneladas equivalentes de petróleo)</t>
  </si>
  <si>
    <r>
      <t xml:space="preserve">Fuente: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según datos del Boletín de Coyuntura Energética en Aragón. Departamento de Economia,  Industria y Empleo.Gobierno de  Aragón.</t>
    </r>
  </si>
  <si>
    <t>Consumo total de Energía final</t>
  </si>
  <si>
    <t>Consumo final de Carbón</t>
  </si>
  <si>
    <t>Consumo final de Gas natural</t>
  </si>
  <si>
    <t>Consumo final de Electricidad</t>
  </si>
  <si>
    <t>Consumo final de Calor útil</t>
  </si>
  <si>
    <t>Consumo final de Productos petrolíferos</t>
  </si>
  <si>
    <t>Nota 2: la rúbrica Gases derivados del carbón se desagrega de la del Carbón desde el año 2006.</t>
  </si>
  <si>
    <t>Consumo Total de Energía Final</t>
  </si>
  <si>
    <t>Consumo final de Gases derivados del carbón</t>
  </si>
  <si>
    <t xml:space="preserve">Consumo final de Gas </t>
  </si>
  <si>
    <t>Nota 1 : los valores de renovables han sido objeto de una profunda revisión  desde 2006 a 2013.</t>
  </si>
  <si>
    <t xml:space="preserve">Consumo final  de energía de fuente renovable  y otras </t>
  </si>
  <si>
    <t>Consumo final de Energia de fuente renovable y residuos</t>
  </si>
  <si>
    <t>Fuente: Años 2000 a 2010 , según datos de La Energía en España. Ministerio de Energía, Turismo y Agenda Digital. Años 2010-2015, según datos del Boletín Estadístico del Ministerio de Energía,Turismo y Agenda Digital. IV.3 .Consumo de Energía Final.</t>
  </si>
  <si>
    <t xml:space="preserve">Territorio </t>
  </si>
  <si>
    <t>Aragón (Comunidad Autónoma de )</t>
  </si>
  <si>
    <t xml:space="preserve">España </t>
  </si>
  <si>
    <t>Consumo de energía final, por tipos. Aragón. Años 2000-2016.</t>
  </si>
  <si>
    <t>El dato del año 2016 es el último disponible</t>
  </si>
  <si>
    <r>
      <t xml:space="preserve">Publicación: Instituto Aragonés de Estadística </t>
    </r>
    <r>
      <rPr>
        <b/>
        <sz val="7"/>
        <rFont val="Arial"/>
        <family val="2"/>
      </rPr>
      <t>(IAEST),</t>
    </r>
    <r>
      <rPr>
        <sz val="7"/>
        <rFont val="Arial"/>
        <family val="2"/>
      </rPr>
      <t xml:space="preserve"> 26 de septiembre de 2017.</t>
    </r>
  </si>
  <si>
    <r>
      <t xml:space="preserve">Publicación: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,26 de septiembre de 2017.</t>
    </r>
  </si>
  <si>
    <t>Consumo de energía final, por tipos. España. Años 2000-2016.</t>
  </si>
  <si>
    <t>2016 (Avance de datos)</t>
  </si>
  <si>
    <t>Los datos del 2016 son del IDAE , Boletin Mensual., Avance de datos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</si>
</sst>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2" borderId="0" xfId="0" applyFont="1" applyFill="1" applyAlignment="1">
      <alignment horizontal="left" indent="5"/>
    </xf>
    <xf numFmtId="0" fontId="2" fillId="2" borderId="0" xfId="0" applyFont="1" applyFill="1" applyAlignment="1">
      <alignment horizontal="left" indent="4"/>
    </xf>
    <xf numFmtId="0" fontId="2" fillId="2" borderId="0" xfId="0" applyFont="1" applyFill="1" applyBorder="1" applyAlignment="1">
      <alignment horizontal="left" indent="4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wrapText="1"/>
    </xf>
    <xf numFmtId="3" fontId="9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3" fontId="2" fillId="2" borderId="0" xfId="0" applyNumberFormat="1" applyFont="1" applyFill="1" applyAlignment="1">
      <alignment horizontal="left" indent="4"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9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/>
    </xf>
    <xf numFmtId="3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 wrapText="1"/>
    </xf>
    <xf numFmtId="3" fontId="0" fillId="3" borderId="0" xfId="0" applyNumberFormat="1" applyFill="1" applyAlignment="1">
      <alignment/>
    </xf>
    <xf numFmtId="3" fontId="9" fillId="3" borderId="1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3" fontId="9" fillId="3" borderId="0" xfId="0" applyNumberFormat="1" applyFont="1" applyFill="1" applyBorder="1" applyAlignment="1">
      <alignment wrapText="1"/>
    </xf>
    <xf numFmtId="3" fontId="9" fillId="3" borderId="0" xfId="0" applyNumberFormat="1" applyFont="1" applyFill="1" applyAlignment="1">
      <alignment wrapText="1"/>
    </xf>
    <xf numFmtId="0" fontId="9" fillId="3" borderId="2" xfId="0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5" fillId="3" borderId="0" xfId="0" applyNumberFormat="1" applyFont="1" applyFill="1" applyBorder="1" applyAlignment="1">
      <alignment horizontal="left"/>
    </xf>
    <xf numFmtId="3" fontId="9" fillId="3" borderId="2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2" fillId="2" borderId="0" xfId="0" applyFont="1" applyFill="1" applyAlignment="1">
      <alignment wrapText="1"/>
    </xf>
    <xf numFmtId="0" fontId="7" fillId="3" borderId="1" xfId="0" applyFont="1" applyFill="1" applyBorder="1" applyAlignment="1">
      <alignment wrapText="1"/>
    </xf>
    <xf numFmtId="0" fontId="11" fillId="3" borderId="0" xfId="0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left" wrapText="1"/>
    </xf>
    <xf numFmtId="0" fontId="4" fillId="2" borderId="0" xfId="0" applyFont="1" applyFill="1" applyAlignment="1">
      <alignment wrapText="1"/>
    </xf>
    <xf numFmtId="0" fontId="5" fillId="3" borderId="0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/>
    </xf>
    <xf numFmtId="3" fontId="9" fillId="3" borderId="4" xfId="0" applyNumberFormat="1" applyFont="1" applyFill="1" applyBorder="1" applyAlignment="1">
      <alignment/>
    </xf>
    <xf numFmtId="0" fontId="10" fillId="3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371475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371475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5"/>
  <sheetViews>
    <sheetView showGridLines="0" tabSelected="1" workbookViewId="0" topLeftCell="A1">
      <selection activeCell="K2" sqref="K2"/>
    </sheetView>
  </sheetViews>
  <sheetFormatPr defaultColWidth="11.421875" defaultRowHeight="12.75"/>
  <cols>
    <col min="1" max="1" width="30.421875" style="25" customWidth="1"/>
    <col min="2" max="2" width="11.00390625" style="25" customWidth="1"/>
    <col min="3" max="3" width="11.57421875" style="25" customWidth="1"/>
    <col min="4" max="4" width="16.00390625" style="25" customWidth="1"/>
    <col min="5" max="5" width="13.8515625" style="25" customWidth="1"/>
    <col min="6" max="7" width="12.7109375" style="25" customWidth="1"/>
    <col min="8" max="8" width="14.8515625" style="25" customWidth="1"/>
    <col min="9" max="9" width="12.28125" style="25" customWidth="1"/>
    <col min="10" max="11" width="12.7109375" style="25" customWidth="1"/>
    <col min="12" max="12" width="12.7109375" style="28" customWidth="1"/>
    <col min="13" max="16" width="12.7109375" style="25" customWidth="1"/>
    <col min="17" max="17" width="11.421875" style="25" customWidth="1"/>
    <col min="18" max="16384" width="0" style="25" hidden="1" customWidth="1"/>
  </cols>
  <sheetData>
    <row r="1" spans="1:43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1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9.5" customHeight="1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4"/>
      <c r="K2" s="4"/>
      <c r="L2" s="4"/>
      <c r="M2" s="22"/>
      <c r="N2" s="5"/>
      <c r="O2" s="5"/>
      <c r="P2" s="5"/>
      <c r="Q2" s="5"/>
      <c r="R2" s="5"/>
      <c r="S2" s="5"/>
      <c r="T2" s="5"/>
      <c r="U2" s="5"/>
      <c r="V2" s="5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8" customHeight="1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8"/>
      <c r="K3" s="8"/>
      <c r="L3" s="8"/>
      <c r="M3" s="23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39" ht="23.25" customHeight="1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0"/>
      <c r="K4" s="60"/>
      <c r="L4" s="60"/>
      <c r="M4" s="60"/>
      <c r="N4" s="33"/>
      <c r="O4" s="33"/>
      <c r="P4" s="33"/>
      <c r="Q4" s="19"/>
      <c r="R4" s="19"/>
      <c r="S4" s="1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12" s="10" customFormat="1" ht="18" customHeight="1">
      <c r="A5" s="65" t="s">
        <v>6</v>
      </c>
      <c r="B5" s="65"/>
      <c r="C5" s="65"/>
      <c r="D5" s="65"/>
      <c r="E5" s="65"/>
      <c r="F5" s="65"/>
      <c r="G5" s="65"/>
      <c r="H5" s="65"/>
      <c r="I5" s="65"/>
      <c r="J5" s="11"/>
      <c r="K5" s="11"/>
      <c r="L5" s="38"/>
    </row>
    <row r="6" spans="1:39" ht="37.5" customHeight="1">
      <c r="A6" s="25" t="s">
        <v>22</v>
      </c>
      <c r="B6" s="36" t="s">
        <v>2</v>
      </c>
      <c r="C6" s="47" t="s">
        <v>8</v>
      </c>
      <c r="D6" s="48" t="s">
        <v>9</v>
      </c>
      <c r="E6" s="48" t="s">
        <v>13</v>
      </c>
      <c r="F6" s="48" t="s">
        <v>10</v>
      </c>
      <c r="G6" s="49" t="s">
        <v>11</v>
      </c>
      <c r="H6" s="48" t="s">
        <v>19</v>
      </c>
      <c r="I6" s="48" t="s">
        <v>12</v>
      </c>
      <c r="J6" s="11"/>
      <c r="K6" s="11"/>
      <c r="L6" s="13"/>
      <c r="M6" s="13"/>
      <c r="N6" s="13"/>
      <c r="O6" s="13"/>
      <c r="P6" s="13"/>
      <c r="Q6" s="13"/>
      <c r="R6" s="13"/>
      <c r="S6" s="13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s="27" customFormat="1" ht="12" customHeight="1">
      <c r="A7" s="70" t="s">
        <v>23</v>
      </c>
      <c r="B7" s="70">
        <v>2016</v>
      </c>
      <c r="C7" s="71">
        <v>3663.442</v>
      </c>
      <c r="D7" s="13">
        <v>19.219</v>
      </c>
      <c r="E7" s="13">
        <f>73.291+1134.059+54.114+314.827</f>
        <v>1576.291</v>
      </c>
      <c r="F7" s="13">
        <v>482.459</v>
      </c>
      <c r="G7" s="71">
        <v>880.89</v>
      </c>
      <c r="H7" s="13">
        <f>205.216+39.461+93.851+3.829</f>
        <v>342.357</v>
      </c>
      <c r="I7" s="72">
        <f>338.033+0.255+23.307</f>
        <v>361.595</v>
      </c>
      <c r="J7" s="15"/>
      <c r="K7" s="15"/>
      <c r="L7" s="13"/>
      <c r="M7" s="13"/>
      <c r="N7" s="13"/>
      <c r="O7" s="13"/>
      <c r="P7" s="13"/>
      <c r="Q7" s="13"/>
      <c r="R7" s="13"/>
      <c r="S7" s="13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27" customFormat="1" ht="12" customHeight="1">
      <c r="A8" s="70" t="s">
        <v>23</v>
      </c>
      <c r="B8" s="70">
        <v>2015</v>
      </c>
      <c r="C8" s="71">
        <v>3614.953</v>
      </c>
      <c r="D8" s="71">
        <v>19.267</v>
      </c>
      <c r="E8" s="71">
        <v>1582.974</v>
      </c>
      <c r="F8" s="71">
        <v>477.782</v>
      </c>
      <c r="G8" s="71">
        <v>856.967</v>
      </c>
      <c r="H8" s="71">
        <v>335.776</v>
      </c>
      <c r="I8" s="13">
        <v>342.188</v>
      </c>
      <c r="J8" s="15"/>
      <c r="K8" s="15"/>
      <c r="L8" s="13"/>
      <c r="M8" s="13"/>
      <c r="N8" s="13"/>
      <c r="O8" s="13"/>
      <c r="P8" s="13"/>
      <c r="Q8" s="13"/>
      <c r="R8" s="13"/>
      <c r="S8" s="13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27" customFormat="1" ht="12" customHeight="1">
      <c r="A9" s="41" t="s">
        <v>23</v>
      </c>
      <c r="B9" s="41">
        <v>2014</v>
      </c>
      <c r="C9" s="13">
        <v>3440.187</v>
      </c>
      <c r="D9" s="13">
        <v>19.389</v>
      </c>
      <c r="E9" s="13">
        <v>1536.414</v>
      </c>
      <c r="F9" s="13">
        <v>570.102</v>
      </c>
      <c r="G9" s="13">
        <v>843.819</v>
      </c>
      <c r="H9" s="13">
        <v>228.835</v>
      </c>
      <c r="I9" s="13">
        <v>241.627</v>
      </c>
      <c r="J9" s="15"/>
      <c r="K9" s="15"/>
      <c r="L9" s="13"/>
      <c r="M9" s="13"/>
      <c r="N9" s="13"/>
      <c r="O9" s="13"/>
      <c r="P9" s="13"/>
      <c r="Q9" s="13"/>
      <c r="R9" s="13"/>
      <c r="S9" s="13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ht="12" customHeight="1">
      <c r="A10" s="41" t="s">
        <v>23</v>
      </c>
      <c r="B10" s="44">
        <v>2013</v>
      </c>
      <c r="C10" s="13">
        <v>3328.025</v>
      </c>
      <c r="D10" s="13">
        <v>22.628</v>
      </c>
      <c r="E10" s="13">
        <v>1519.058</v>
      </c>
      <c r="F10" s="13">
        <v>435.905</v>
      </c>
      <c r="G10" s="13">
        <v>788.861</v>
      </c>
      <c r="H10" s="13">
        <v>201.102</v>
      </c>
      <c r="I10" s="13">
        <v>360.471</v>
      </c>
      <c r="J10" s="11"/>
      <c r="K10" s="11"/>
      <c r="L10" s="13"/>
      <c r="M10" s="13"/>
      <c r="N10" s="13"/>
      <c r="O10" s="13"/>
      <c r="P10" s="13"/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19" s="10" customFormat="1" ht="12" customHeight="1">
      <c r="A11" s="41" t="s">
        <v>23</v>
      </c>
      <c r="B11" s="44">
        <v>2012</v>
      </c>
      <c r="C11" s="13">
        <v>3442.509</v>
      </c>
      <c r="D11" s="13">
        <v>22.574</v>
      </c>
      <c r="E11" s="13">
        <v>1489.04</v>
      </c>
      <c r="F11" s="13">
        <v>458.68</v>
      </c>
      <c r="G11" s="13">
        <v>875.163</v>
      </c>
      <c r="H11" s="13">
        <v>228.015</v>
      </c>
      <c r="I11" s="13">
        <v>369.037</v>
      </c>
      <c r="J11" s="11"/>
      <c r="K11" s="11"/>
      <c r="L11" s="13"/>
      <c r="M11" s="13"/>
      <c r="N11" s="13"/>
      <c r="O11" s="13"/>
      <c r="P11" s="13"/>
      <c r="Q11" s="13"/>
      <c r="R11" s="13"/>
      <c r="S11" s="13"/>
    </row>
    <row r="12" spans="1:19" ht="12" customHeight="1">
      <c r="A12" s="41" t="s">
        <v>23</v>
      </c>
      <c r="B12" s="44">
        <v>2011</v>
      </c>
      <c r="C12" s="13">
        <f>SUM(D12:I12)</f>
        <v>3498.0710000000004</v>
      </c>
      <c r="D12" s="13">
        <v>23.645</v>
      </c>
      <c r="E12" s="13">
        <v>1540.777</v>
      </c>
      <c r="F12" s="13">
        <v>445.377</v>
      </c>
      <c r="G12" s="13">
        <v>899.238</v>
      </c>
      <c r="H12" s="13">
        <v>219.384</v>
      </c>
      <c r="I12" s="13">
        <v>369.65</v>
      </c>
      <c r="S12" s="16"/>
    </row>
    <row r="13" spans="1:9" ht="12" customHeight="1">
      <c r="A13" s="41" t="s">
        <v>23</v>
      </c>
      <c r="B13" s="44">
        <v>2010</v>
      </c>
      <c r="C13" s="13">
        <f>SUM(D13:I13)</f>
        <v>4028.072</v>
      </c>
      <c r="D13" s="13">
        <v>13.784</v>
      </c>
      <c r="E13" s="13">
        <v>1690.137</v>
      </c>
      <c r="F13" s="13">
        <v>790.047</v>
      </c>
      <c r="G13" s="13">
        <v>952.526</v>
      </c>
      <c r="H13" s="13">
        <v>203.3</v>
      </c>
      <c r="I13" s="13">
        <v>378.278</v>
      </c>
    </row>
    <row r="14" spans="1:9" ht="12" customHeight="1">
      <c r="A14" s="41" t="s">
        <v>23</v>
      </c>
      <c r="B14" s="44">
        <v>2009</v>
      </c>
      <c r="C14" s="13">
        <f>SUM(D14:I14)</f>
        <v>3670.201</v>
      </c>
      <c r="D14" s="13">
        <v>20.542</v>
      </c>
      <c r="E14" s="13">
        <v>1688.802</v>
      </c>
      <c r="F14" s="13">
        <v>477.771</v>
      </c>
      <c r="G14" s="13">
        <v>974.735</v>
      </c>
      <c r="H14" s="13">
        <v>177.467</v>
      </c>
      <c r="I14" s="13">
        <v>330.884</v>
      </c>
    </row>
    <row r="15" spans="1:9" ht="12" customHeight="1">
      <c r="A15" s="41" t="s">
        <v>23</v>
      </c>
      <c r="B15" s="44">
        <v>2008</v>
      </c>
      <c r="C15" s="13">
        <f>SUM(D15:I15)</f>
        <v>3988.9010000000007</v>
      </c>
      <c r="D15" s="13">
        <f>(18340+18340)/1000</f>
        <v>36.68</v>
      </c>
      <c r="E15" s="13">
        <f>(970919+869498)/1000</f>
        <v>1840.417</v>
      </c>
      <c r="F15" s="13">
        <f>(334613+201226)/1000</f>
        <v>535.839</v>
      </c>
      <c r="G15" s="13">
        <f>(502912+477627)/1000</f>
        <v>980.539</v>
      </c>
      <c r="H15" s="13">
        <f>(120897+114530)/1000</f>
        <v>235.427</v>
      </c>
      <c r="I15" s="13">
        <f>(185974+174025)/1000</f>
        <v>359.999</v>
      </c>
    </row>
    <row r="16" spans="1:9" ht="12" customHeight="1">
      <c r="A16" s="41" t="s">
        <v>23</v>
      </c>
      <c r="B16" s="44">
        <v>2007</v>
      </c>
      <c r="C16" s="52">
        <v>3913</v>
      </c>
      <c r="D16" s="13">
        <f>(10108+10108)/1000</f>
        <v>20.216</v>
      </c>
      <c r="E16" s="13">
        <f>(988582+994692)/1000</f>
        <v>1983.274</v>
      </c>
      <c r="F16" s="13">
        <f>(293278+188623)/1000</f>
        <v>481.901</v>
      </c>
      <c r="G16" s="13">
        <f>(452682+456120)/1000</f>
        <v>908.802</v>
      </c>
      <c r="H16" s="13">
        <f>(75727+72718)/1000</f>
        <v>148.445</v>
      </c>
      <c r="I16" s="13">
        <f>(184512+185363)/1000</f>
        <v>369.875</v>
      </c>
    </row>
    <row r="17" spans="1:9" ht="12" customHeight="1">
      <c r="A17" s="41" t="s">
        <v>23</v>
      </c>
      <c r="B17" s="44">
        <v>2006</v>
      </c>
      <c r="C17" s="13">
        <f>SUM(D17:I17)</f>
        <v>3832.759</v>
      </c>
      <c r="D17" s="13">
        <f>(9910+9910)/1000</f>
        <v>19.82</v>
      </c>
      <c r="E17" s="13">
        <f>(975230+968729)/1000</f>
        <v>1943.959</v>
      </c>
      <c r="F17" s="13">
        <f>(273621+203985)/1000</f>
        <v>477.606</v>
      </c>
      <c r="G17" s="13">
        <f>(445125+439669)/1000</f>
        <v>884.794</v>
      </c>
      <c r="H17" s="13">
        <f>(72718+71189)/1000</f>
        <v>143.907</v>
      </c>
      <c r="I17" s="13">
        <f>(182576+180097)/1000</f>
        <v>362.673</v>
      </c>
    </row>
    <row r="18" spans="1:9" ht="12" customHeight="1">
      <c r="A18" s="41" t="s">
        <v>23</v>
      </c>
      <c r="B18" s="44">
        <v>2005</v>
      </c>
      <c r="C18" s="13">
        <f>SUM(D18:I18)</f>
        <v>3691.0719999999997</v>
      </c>
      <c r="D18" s="13">
        <v>19.43</v>
      </c>
      <c r="E18" s="13">
        <v>1924.532</v>
      </c>
      <c r="F18" s="13">
        <v>404.752</v>
      </c>
      <c r="G18" s="13">
        <v>851.035</v>
      </c>
      <c r="H18" s="13">
        <v>134.189</v>
      </c>
      <c r="I18" s="13">
        <v>357.134</v>
      </c>
    </row>
    <row r="19" spans="1:9" ht="12" customHeight="1">
      <c r="A19" s="41" t="s">
        <v>23</v>
      </c>
      <c r="B19" s="44">
        <v>2004</v>
      </c>
      <c r="C19" s="13">
        <f>SUM(D19:I19)</f>
        <v>3803.2169999999996</v>
      </c>
      <c r="D19" s="13">
        <v>19.05</v>
      </c>
      <c r="E19" s="13">
        <v>1911.975</v>
      </c>
      <c r="F19" s="13">
        <v>561.175</v>
      </c>
      <c r="G19" s="13">
        <v>822.306</v>
      </c>
      <c r="H19" s="13">
        <v>131.75</v>
      </c>
      <c r="I19" s="13">
        <v>356.961</v>
      </c>
    </row>
    <row r="20" spans="1:9" ht="12" customHeight="1">
      <c r="A20" s="41" t="s">
        <v>23</v>
      </c>
      <c r="B20" s="45">
        <v>2003</v>
      </c>
      <c r="C20" s="13">
        <f>SUM(D20:I20)</f>
        <v>3412.8709999999996</v>
      </c>
      <c r="D20" s="18">
        <f>(9338+9338)/1000</f>
        <v>18.676</v>
      </c>
      <c r="E20" s="26">
        <f>(900057+919991)/1000</f>
        <v>1820.048</v>
      </c>
      <c r="F20" s="18">
        <f>(151106+201356)/1000</f>
        <v>352.462</v>
      </c>
      <c r="G20" s="18">
        <f>(369069+379305)/1000</f>
        <v>748.374</v>
      </c>
      <c r="H20" s="18">
        <f>(66128+63142)/1000</f>
        <v>129.27</v>
      </c>
      <c r="I20" s="18">
        <f>(173658+170383)/1000</f>
        <v>344.041</v>
      </c>
    </row>
    <row r="21" spans="1:9" ht="12" customHeight="1">
      <c r="A21" s="41" t="s">
        <v>23</v>
      </c>
      <c r="B21" s="44">
        <v>2002</v>
      </c>
      <c r="C21" s="13">
        <f>SUM(D21:I21)</f>
        <v>3220.391</v>
      </c>
      <c r="D21" s="18">
        <f>(1543+1543)/1000</f>
        <v>3.086</v>
      </c>
      <c r="E21" s="26">
        <f>(793326+855151)/1000</f>
        <v>1648.477</v>
      </c>
      <c r="F21" s="18">
        <f>(240667+178016)/1000</f>
        <v>418.683</v>
      </c>
      <c r="G21" s="18">
        <f>(339302+354456)/1000</f>
        <v>693.758</v>
      </c>
      <c r="H21" s="18">
        <f>(72924+53916)/1000</f>
        <v>126.84</v>
      </c>
      <c r="I21" s="18">
        <f>(164342+165205)/1000</f>
        <v>329.547</v>
      </c>
    </row>
    <row r="22" spans="1:9" ht="12" customHeight="1">
      <c r="A22" s="41" t="s">
        <v>23</v>
      </c>
      <c r="B22" s="45">
        <v>2001</v>
      </c>
      <c r="C22" s="13">
        <v>2999.452</v>
      </c>
      <c r="D22" s="18">
        <f>86/1000</f>
        <v>0.086</v>
      </c>
      <c r="E22" s="18">
        <f>(158227+1010256+54164+332248)/1000</f>
        <v>1554.895</v>
      </c>
      <c r="F22" s="18">
        <f>(242751+166383+5487)/1000</f>
        <v>414.621</v>
      </c>
      <c r="G22" s="18">
        <f>(321268+12803+270357+20377)/1000</f>
        <v>624.805</v>
      </c>
      <c r="H22" s="18">
        <f>(15088+72179+788)/1000</f>
        <v>88.055</v>
      </c>
      <c r="I22" s="18">
        <f>(288330+985+27674)/1000</f>
        <v>316.989</v>
      </c>
    </row>
    <row r="23" spans="1:9" ht="12" customHeight="1">
      <c r="A23" s="43" t="s">
        <v>23</v>
      </c>
      <c r="B23" s="46">
        <v>2000</v>
      </c>
      <c r="C23" s="35">
        <v>2978.787</v>
      </c>
      <c r="D23" s="24">
        <f>432/1000</f>
        <v>0.432</v>
      </c>
      <c r="E23" s="24">
        <f>(147635+971473+59179+316209)/1000</f>
        <v>1494.496</v>
      </c>
      <c r="F23" s="24">
        <f>(312608+159573)/1000</f>
        <v>472.181</v>
      </c>
      <c r="G23" s="24">
        <f>(298049+11809+268627+19412)/1000</f>
        <v>597.897</v>
      </c>
      <c r="H23" s="24">
        <f>(45883+91460)/1000</f>
        <v>137.343</v>
      </c>
      <c r="I23" s="24">
        <f>(247302+1283+27875)/1000</f>
        <v>276.46</v>
      </c>
    </row>
    <row r="24" spans="1:12" s="39" customFormat="1" ht="12" customHeight="1">
      <c r="A24" s="63" t="s">
        <v>26</v>
      </c>
      <c r="B24" s="14"/>
      <c r="C24" s="18"/>
      <c r="D24" s="18"/>
      <c r="E24" s="18"/>
      <c r="F24" s="18"/>
      <c r="G24" s="18"/>
      <c r="H24" s="18"/>
      <c r="I24" s="61"/>
      <c r="L24" s="50"/>
    </row>
    <row r="25" spans="1:19" s="10" customFormat="1" ht="12.75" customHeight="1">
      <c r="A25" s="66" t="s">
        <v>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17"/>
      <c r="Q25" s="13"/>
      <c r="R25" s="13"/>
      <c r="S25" s="13"/>
    </row>
    <row r="26" spans="1:25" s="31" customFormat="1" ht="15" customHeight="1">
      <c r="A26" s="30" t="s">
        <v>27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X26" s="32"/>
      <c r="Y26" s="32"/>
    </row>
    <row r="27" ht="12.75">
      <c r="K27" s="34"/>
    </row>
    <row r="28" spans="1:9" ht="12.75">
      <c r="A28" s="10"/>
      <c r="B28" s="15"/>
      <c r="C28" s="15"/>
      <c r="D28" s="15"/>
      <c r="E28" s="15"/>
      <c r="F28" s="15"/>
      <c r="G28" s="15"/>
      <c r="H28" s="12"/>
      <c r="I28" s="15"/>
    </row>
    <row r="29" spans="1:9" ht="12.75">
      <c r="A29" s="10"/>
      <c r="B29" s="15"/>
      <c r="C29" s="15"/>
      <c r="D29" s="15"/>
      <c r="E29" s="15"/>
      <c r="F29" s="15"/>
      <c r="G29" s="15"/>
      <c r="H29" s="12"/>
      <c r="I29" s="15"/>
    </row>
    <row r="30" spans="1:9" ht="12.75">
      <c r="A30" s="10"/>
      <c r="B30" s="15"/>
      <c r="C30" s="15"/>
      <c r="D30" s="15"/>
      <c r="E30" s="15"/>
      <c r="F30" s="15"/>
      <c r="G30" s="15"/>
      <c r="H30" s="12"/>
      <c r="I30" s="15"/>
    </row>
    <row r="31" spans="1:9" ht="12.75">
      <c r="A31" s="10"/>
      <c r="B31" s="15"/>
      <c r="C31" s="15"/>
      <c r="D31" s="15"/>
      <c r="E31" s="15"/>
      <c r="F31" s="15"/>
      <c r="G31" s="15"/>
      <c r="H31" s="12"/>
      <c r="I31" s="15"/>
    </row>
    <row r="32" spans="1:9" ht="12.75">
      <c r="A32" s="10"/>
      <c r="B32" s="15"/>
      <c r="C32" s="15"/>
      <c r="D32" s="15"/>
      <c r="E32" s="15"/>
      <c r="F32" s="15"/>
      <c r="G32" s="15"/>
      <c r="H32" s="12"/>
      <c r="I32" s="15"/>
    </row>
    <row r="33" spans="1:9" ht="12.75">
      <c r="A33" s="10"/>
      <c r="B33" s="15"/>
      <c r="C33" s="15"/>
      <c r="D33" s="15"/>
      <c r="E33" s="15"/>
      <c r="F33" s="15"/>
      <c r="G33" s="15"/>
      <c r="H33" s="12"/>
      <c r="I33" s="15"/>
    </row>
    <row r="34" spans="1:9" ht="12.75">
      <c r="A34" s="10"/>
      <c r="B34" s="15"/>
      <c r="C34" s="15"/>
      <c r="D34" s="15"/>
      <c r="E34" s="15"/>
      <c r="F34" s="15"/>
      <c r="G34" s="15"/>
      <c r="H34" s="12"/>
      <c r="I34" s="15"/>
    </row>
    <row r="35" spans="1:9" ht="12.75">
      <c r="A35" s="10"/>
      <c r="B35" s="15"/>
      <c r="C35" s="15"/>
      <c r="D35" s="15"/>
      <c r="E35" s="15"/>
      <c r="F35" s="15"/>
      <c r="G35" s="15"/>
      <c r="H35" s="12"/>
      <c r="I35" s="15"/>
    </row>
    <row r="36" spans="1:9" ht="12.75">
      <c r="A36" s="10"/>
      <c r="B36" s="15"/>
      <c r="C36" s="15"/>
      <c r="D36" s="15"/>
      <c r="E36" s="15"/>
      <c r="F36" s="15"/>
      <c r="G36" s="15"/>
      <c r="H36" s="12"/>
      <c r="I36" s="15"/>
    </row>
    <row r="37" spans="1:9" ht="12.75">
      <c r="A37" s="10"/>
      <c r="B37" s="15"/>
      <c r="C37" s="15"/>
      <c r="D37" s="15"/>
      <c r="E37" s="15"/>
      <c r="F37" s="15"/>
      <c r="G37" s="15"/>
      <c r="H37" s="12"/>
      <c r="I37" s="15"/>
    </row>
    <row r="38" spans="1:9" ht="12.75">
      <c r="A38" s="10"/>
      <c r="B38" s="15"/>
      <c r="C38" s="15"/>
      <c r="D38" s="15"/>
      <c r="E38" s="15"/>
      <c r="F38" s="15"/>
      <c r="G38" s="15"/>
      <c r="H38" s="12"/>
      <c r="I38" s="15"/>
    </row>
    <row r="39" spans="1:9" ht="12.75">
      <c r="A39" s="10"/>
      <c r="B39" s="15"/>
      <c r="C39" s="15"/>
      <c r="D39" s="15"/>
      <c r="E39" s="15"/>
      <c r="F39" s="15"/>
      <c r="G39" s="15"/>
      <c r="H39" s="12"/>
      <c r="I39" s="15"/>
    </row>
    <row r="40" spans="1:9" ht="12.75">
      <c r="A40" s="10"/>
      <c r="B40" s="15"/>
      <c r="C40" s="15"/>
      <c r="D40" s="15"/>
      <c r="E40" s="15"/>
      <c r="F40" s="15"/>
      <c r="G40" s="15"/>
      <c r="H40" s="12"/>
      <c r="I40" s="15"/>
    </row>
    <row r="41" spans="1:9" ht="12.75">
      <c r="A41" s="10"/>
      <c r="B41" s="15"/>
      <c r="C41" s="15"/>
      <c r="D41" s="15"/>
      <c r="E41" s="15"/>
      <c r="F41" s="15"/>
      <c r="G41" s="15"/>
      <c r="H41" s="12"/>
      <c r="I41" s="15"/>
    </row>
    <row r="42" spans="1:9" ht="12.75">
      <c r="A42" s="10"/>
      <c r="B42" s="15"/>
      <c r="C42" s="15"/>
      <c r="D42" s="15"/>
      <c r="E42" s="15"/>
      <c r="F42" s="15"/>
      <c r="G42" s="15"/>
      <c r="H42" s="12"/>
      <c r="I42" s="15"/>
    </row>
    <row r="43" spans="1:9" ht="12.75">
      <c r="A43" s="10"/>
      <c r="B43" s="15"/>
      <c r="C43" s="15"/>
      <c r="D43" s="15"/>
      <c r="E43" s="15"/>
      <c r="F43" s="15"/>
      <c r="G43" s="15"/>
      <c r="H43" s="12"/>
      <c r="I43" s="15"/>
    </row>
    <row r="44" spans="1:9" ht="12.75">
      <c r="A44" s="10"/>
      <c r="B44" s="15"/>
      <c r="C44" s="15"/>
      <c r="D44" s="15"/>
      <c r="E44" s="15"/>
      <c r="F44" s="15"/>
      <c r="G44" s="15"/>
      <c r="H44" s="12"/>
      <c r="I44" s="15"/>
    </row>
    <row r="45" spans="1:9" ht="12.75">
      <c r="A45" s="10"/>
      <c r="B45" s="15"/>
      <c r="C45" s="15"/>
      <c r="D45" s="15"/>
      <c r="E45" s="15"/>
      <c r="F45" s="15"/>
      <c r="G45" s="15"/>
      <c r="H45" s="12"/>
      <c r="I45" s="15"/>
    </row>
    <row r="46" spans="1:9" ht="12.75">
      <c r="A46" s="10"/>
      <c r="B46" s="15"/>
      <c r="C46" s="15"/>
      <c r="D46" s="15"/>
      <c r="E46" s="15"/>
      <c r="F46" s="15"/>
      <c r="G46" s="15"/>
      <c r="H46" s="12"/>
      <c r="I46" s="15"/>
    </row>
    <row r="47" spans="1:9" ht="12.75">
      <c r="A47" s="10"/>
      <c r="B47" s="15"/>
      <c r="C47" s="15"/>
      <c r="D47" s="15"/>
      <c r="E47" s="15"/>
      <c r="F47" s="15"/>
      <c r="G47" s="15"/>
      <c r="H47" s="12"/>
      <c r="I47" s="15"/>
    </row>
    <row r="48" spans="2:9" ht="12.75">
      <c r="B48" s="27"/>
      <c r="C48" s="15"/>
      <c r="D48" s="27"/>
      <c r="E48" s="27"/>
      <c r="F48" s="27"/>
      <c r="G48" s="27"/>
      <c r="H48" s="27"/>
      <c r="I48" s="27"/>
    </row>
    <row r="49" spans="2:9" ht="12.75">
      <c r="B49" s="27"/>
      <c r="C49" s="15"/>
      <c r="D49" s="27"/>
      <c r="E49" s="27"/>
      <c r="F49" s="27"/>
      <c r="G49" s="27"/>
      <c r="H49" s="27"/>
      <c r="I49" s="27"/>
    </row>
    <row r="50" spans="2:9" ht="12.75">
      <c r="B50" s="27"/>
      <c r="C50" s="15"/>
      <c r="D50" s="27"/>
      <c r="E50" s="27"/>
      <c r="F50" s="27"/>
      <c r="G50" s="27"/>
      <c r="H50" s="27"/>
      <c r="I50" s="27"/>
    </row>
    <row r="51" spans="2:9" ht="12.75">
      <c r="B51" s="27"/>
      <c r="C51" s="15"/>
      <c r="D51" s="27"/>
      <c r="E51" s="27"/>
      <c r="F51" s="27"/>
      <c r="G51" s="27"/>
      <c r="H51" s="27"/>
      <c r="I51" s="27"/>
    </row>
    <row r="52" spans="2:9" ht="12.75">
      <c r="B52" s="27"/>
      <c r="C52" s="15"/>
      <c r="D52" s="27"/>
      <c r="E52" s="27"/>
      <c r="F52" s="27"/>
      <c r="G52" s="27"/>
      <c r="H52" s="27"/>
      <c r="I52" s="27"/>
    </row>
    <row r="53" spans="2:9" ht="12.75">
      <c r="B53" s="27"/>
      <c r="C53" s="15"/>
      <c r="D53" s="27"/>
      <c r="E53" s="27"/>
      <c r="F53" s="27"/>
      <c r="G53" s="27"/>
      <c r="H53" s="27"/>
      <c r="I53" s="27"/>
    </row>
    <row r="54" spans="2:9" ht="12.75">
      <c r="B54" s="27"/>
      <c r="C54" s="15"/>
      <c r="D54" s="27"/>
      <c r="E54" s="27"/>
      <c r="F54" s="27"/>
      <c r="G54" s="27"/>
      <c r="H54" s="27"/>
      <c r="I54" s="27"/>
    </row>
    <row r="55" spans="2:9" ht="12.75">
      <c r="B55" s="27"/>
      <c r="C55" s="15"/>
      <c r="D55" s="27"/>
      <c r="E55" s="27"/>
      <c r="F55" s="27"/>
      <c r="G55" s="27"/>
      <c r="H55" s="27"/>
      <c r="I55" s="27"/>
    </row>
    <row r="56" spans="2:9" ht="12.75">
      <c r="B56" s="27"/>
      <c r="C56" s="15"/>
      <c r="D56" s="27"/>
      <c r="E56" s="27"/>
      <c r="F56" s="27"/>
      <c r="G56" s="27"/>
      <c r="H56" s="27"/>
      <c r="I56" s="27"/>
    </row>
    <row r="57" spans="2:9" ht="12.75">
      <c r="B57" s="27"/>
      <c r="C57" s="15"/>
      <c r="D57" s="27"/>
      <c r="E57" s="27"/>
      <c r="F57" s="27"/>
      <c r="G57" s="27"/>
      <c r="H57" s="27"/>
      <c r="I57" s="27"/>
    </row>
    <row r="58" spans="2:9" ht="12.75">
      <c r="B58" s="27"/>
      <c r="C58" s="15"/>
      <c r="D58" s="27"/>
      <c r="E58" s="27"/>
      <c r="F58" s="27"/>
      <c r="G58" s="27"/>
      <c r="H58" s="27"/>
      <c r="I58" s="27"/>
    </row>
    <row r="59" spans="2:9" ht="12.75">
      <c r="B59" s="27"/>
      <c r="C59" s="15"/>
      <c r="D59" s="27"/>
      <c r="E59" s="27"/>
      <c r="F59" s="27"/>
      <c r="G59" s="27"/>
      <c r="H59" s="27"/>
      <c r="I59" s="27"/>
    </row>
    <row r="60" spans="2:9" ht="12.75">
      <c r="B60" s="27"/>
      <c r="C60" s="15"/>
      <c r="D60" s="27"/>
      <c r="E60" s="27"/>
      <c r="F60" s="27"/>
      <c r="G60" s="27"/>
      <c r="H60" s="27"/>
      <c r="I60" s="27"/>
    </row>
    <row r="61" spans="2:9" ht="12.75">
      <c r="B61" s="27"/>
      <c r="C61" s="15"/>
      <c r="D61" s="27"/>
      <c r="E61" s="27"/>
      <c r="F61" s="27"/>
      <c r="G61" s="27"/>
      <c r="H61" s="27"/>
      <c r="I61" s="27"/>
    </row>
    <row r="62" spans="2:9" ht="12.75">
      <c r="B62" s="27"/>
      <c r="C62" s="15"/>
      <c r="D62" s="27"/>
      <c r="E62" s="27"/>
      <c r="F62" s="27"/>
      <c r="G62" s="27"/>
      <c r="H62" s="27"/>
      <c r="I62" s="27"/>
    </row>
    <row r="63" spans="2:9" ht="12.75">
      <c r="B63" s="27"/>
      <c r="C63" s="15"/>
      <c r="D63" s="27"/>
      <c r="E63" s="27"/>
      <c r="F63" s="27"/>
      <c r="G63" s="27"/>
      <c r="H63" s="27"/>
      <c r="I63" s="27"/>
    </row>
    <row r="64" spans="2:9" ht="12.75">
      <c r="B64" s="27"/>
      <c r="C64" s="15"/>
      <c r="D64" s="27"/>
      <c r="E64" s="27"/>
      <c r="F64" s="27"/>
      <c r="G64" s="27"/>
      <c r="H64" s="27"/>
      <c r="I64" s="27"/>
    </row>
    <row r="65" spans="2:9" ht="12.75">
      <c r="B65" s="27"/>
      <c r="C65" s="15"/>
      <c r="D65" s="27"/>
      <c r="E65" s="27"/>
      <c r="F65" s="27"/>
      <c r="G65" s="27"/>
      <c r="H65" s="27"/>
      <c r="I65" s="27"/>
    </row>
    <row r="66" spans="2:9" ht="12.75">
      <c r="B66" s="27"/>
      <c r="C66" s="15"/>
      <c r="D66" s="27"/>
      <c r="E66" s="27"/>
      <c r="F66" s="27"/>
      <c r="G66" s="27"/>
      <c r="H66" s="27"/>
      <c r="I66" s="27"/>
    </row>
    <row r="67" spans="2:9" ht="12.75">
      <c r="B67" s="27"/>
      <c r="C67" s="15"/>
      <c r="D67" s="27"/>
      <c r="E67" s="27"/>
      <c r="F67" s="27"/>
      <c r="G67" s="27"/>
      <c r="H67" s="27"/>
      <c r="I67" s="27"/>
    </row>
    <row r="68" spans="2:9" ht="12.75">
      <c r="B68" s="27"/>
      <c r="C68" s="15"/>
      <c r="D68" s="27"/>
      <c r="E68" s="27"/>
      <c r="F68" s="27"/>
      <c r="G68" s="27"/>
      <c r="H68" s="27"/>
      <c r="I68" s="27"/>
    </row>
    <row r="69" spans="2:9" ht="12.75">
      <c r="B69" s="27"/>
      <c r="C69" s="15"/>
      <c r="D69" s="27"/>
      <c r="E69" s="27"/>
      <c r="F69" s="27"/>
      <c r="G69" s="27"/>
      <c r="H69" s="27"/>
      <c r="I69" s="27"/>
    </row>
    <row r="70" spans="2:9" ht="12.75">
      <c r="B70" s="27"/>
      <c r="C70" s="15"/>
      <c r="D70" s="27"/>
      <c r="E70" s="27"/>
      <c r="F70" s="27"/>
      <c r="G70" s="27"/>
      <c r="H70" s="27"/>
      <c r="I70" s="27"/>
    </row>
    <row r="71" spans="2:9" ht="12.75">
      <c r="B71" s="27"/>
      <c r="C71" s="15"/>
      <c r="D71" s="27"/>
      <c r="E71" s="27"/>
      <c r="F71" s="27"/>
      <c r="G71" s="27"/>
      <c r="H71" s="27"/>
      <c r="I71" s="27"/>
    </row>
    <row r="72" spans="2:9" ht="12.75">
      <c r="B72" s="27"/>
      <c r="C72" s="15"/>
      <c r="D72" s="27"/>
      <c r="E72" s="27"/>
      <c r="F72" s="27"/>
      <c r="G72" s="27"/>
      <c r="H72" s="27"/>
      <c r="I72" s="27"/>
    </row>
    <row r="73" spans="2:9" ht="12.75">
      <c r="B73" s="27"/>
      <c r="C73" s="15"/>
      <c r="D73" s="27"/>
      <c r="E73" s="27"/>
      <c r="F73" s="27"/>
      <c r="G73" s="27"/>
      <c r="H73" s="27"/>
      <c r="I73" s="27"/>
    </row>
    <row r="74" spans="2:9" ht="12.75">
      <c r="B74" s="27"/>
      <c r="C74" s="15"/>
      <c r="D74" s="27"/>
      <c r="E74" s="27"/>
      <c r="F74" s="27"/>
      <c r="G74" s="27"/>
      <c r="H74" s="27"/>
      <c r="I74" s="27"/>
    </row>
    <row r="75" spans="2:9" ht="12.75">
      <c r="B75" s="27"/>
      <c r="C75" s="15"/>
      <c r="D75" s="27"/>
      <c r="E75" s="27"/>
      <c r="F75" s="27"/>
      <c r="G75" s="27"/>
      <c r="H75" s="27"/>
      <c r="I75" s="27"/>
    </row>
    <row r="76" spans="2:9" ht="12.75">
      <c r="B76" s="27"/>
      <c r="C76" s="15"/>
      <c r="D76" s="27"/>
      <c r="E76" s="27"/>
      <c r="F76" s="27"/>
      <c r="G76" s="27"/>
      <c r="H76" s="27"/>
      <c r="I76" s="27"/>
    </row>
    <row r="77" spans="2:9" ht="12.75">
      <c r="B77" s="27"/>
      <c r="C77" s="15"/>
      <c r="D77" s="27"/>
      <c r="E77" s="27"/>
      <c r="F77" s="27"/>
      <c r="G77" s="27"/>
      <c r="H77" s="27"/>
      <c r="I77" s="27"/>
    </row>
    <row r="78" spans="2:9" ht="12.75">
      <c r="B78" s="27"/>
      <c r="C78" s="15"/>
      <c r="D78" s="27"/>
      <c r="E78" s="27"/>
      <c r="F78" s="27"/>
      <c r="G78" s="27"/>
      <c r="H78" s="27"/>
      <c r="I78" s="27"/>
    </row>
    <row r="79" spans="2:9" ht="12.75">
      <c r="B79" s="27"/>
      <c r="C79" s="15"/>
      <c r="D79" s="27"/>
      <c r="E79" s="27"/>
      <c r="F79" s="27"/>
      <c r="G79" s="27"/>
      <c r="H79" s="27"/>
      <c r="I79" s="27"/>
    </row>
    <row r="80" spans="2:9" ht="12.75">
      <c r="B80" s="27"/>
      <c r="C80" s="15"/>
      <c r="D80" s="27"/>
      <c r="E80" s="27"/>
      <c r="F80" s="27"/>
      <c r="G80" s="27"/>
      <c r="H80" s="27"/>
      <c r="I80" s="27"/>
    </row>
    <row r="81" spans="2:9" ht="12.75">
      <c r="B81" s="27"/>
      <c r="C81" s="15"/>
      <c r="D81" s="27"/>
      <c r="E81" s="27"/>
      <c r="F81" s="27"/>
      <c r="G81" s="27"/>
      <c r="H81" s="27"/>
      <c r="I81" s="27"/>
    </row>
    <row r="82" spans="2:9" ht="12.75">
      <c r="B82" s="27"/>
      <c r="C82" s="15"/>
      <c r="D82" s="27"/>
      <c r="E82" s="27"/>
      <c r="F82" s="27"/>
      <c r="G82" s="27"/>
      <c r="H82" s="27"/>
      <c r="I82" s="27"/>
    </row>
    <row r="83" spans="2:9" ht="12.75">
      <c r="B83" s="27"/>
      <c r="C83" s="15"/>
      <c r="D83" s="27"/>
      <c r="E83" s="27"/>
      <c r="F83" s="27"/>
      <c r="G83" s="27"/>
      <c r="H83" s="27"/>
      <c r="I83" s="27"/>
    </row>
    <row r="84" spans="2:9" ht="12.75">
      <c r="B84" s="27"/>
      <c r="C84" s="15"/>
      <c r="D84" s="27"/>
      <c r="E84" s="27"/>
      <c r="F84" s="27"/>
      <c r="G84" s="27"/>
      <c r="H84" s="27"/>
      <c r="I84" s="27"/>
    </row>
    <row r="85" spans="2:9" ht="12.75">
      <c r="B85" s="27"/>
      <c r="C85" s="15"/>
      <c r="D85" s="27"/>
      <c r="E85" s="27"/>
      <c r="F85" s="27"/>
      <c r="G85" s="27"/>
      <c r="H85" s="27"/>
      <c r="I85" s="27"/>
    </row>
    <row r="86" spans="2:9" ht="12.75">
      <c r="B86" s="27"/>
      <c r="C86" s="15"/>
      <c r="D86" s="27"/>
      <c r="E86" s="27"/>
      <c r="F86" s="27"/>
      <c r="G86" s="27"/>
      <c r="H86" s="27"/>
      <c r="I86" s="27"/>
    </row>
    <row r="87" spans="2:9" ht="12.75">
      <c r="B87" s="27"/>
      <c r="C87" s="15"/>
      <c r="D87" s="27"/>
      <c r="E87" s="27"/>
      <c r="F87" s="27"/>
      <c r="G87" s="27"/>
      <c r="H87" s="27"/>
      <c r="I87" s="27"/>
    </row>
    <row r="88" spans="2:9" ht="12.75">
      <c r="B88" s="27"/>
      <c r="C88" s="15"/>
      <c r="D88" s="27"/>
      <c r="E88" s="27"/>
      <c r="F88" s="27"/>
      <c r="G88" s="27"/>
      <c r="H88" s="27"/>
      <c r="I88" s="27"/>
    </row>
    <row r="89" spans="2:9" ht="12.75">
      <c r="B89" s="27"/>
      <c r="C89" s="15"/>
      <c r="D89" s="27"/>
      <c r="E89" s="27"/>
      <c r="F89" s="27"/>
      <c r="G89" s="27"/>
      <c r="H89" s="27"/>
      <c r="I89" s="27"/>
    </row>
    <row r="90" spans="2:9" ht="12.75">
      <c r="B90" s="27"/>
      <c r="C90" s="15"/>
      <c r="D90" s="27"/>
      <c r="E90" s="27"/>
      <c r="F90" s="27"/>
      <c r="G90" s="27"/>
      <c r="H90" s="27"/>
      <c r="I90" s="27"/>
    </row>
    <row r="91" spans="2:9" ht="12.75">
      <c r="B91" s="27"/>
      <c r="C91" s="15"/>
      <c r="D91" s="27"/>
      <c r="E91" s="27"/>
      <c r="F91" s="27"/>
      <c r="G91" s="27"/>
      <c r="H91" s="27"/>
      <c r="I91" s="27"/>
    </row>
    <row r="92" spans="2:9" ht="12.75">
      <c r="B92" s="27"/>
      <c r="C92" s="15"/>
      <c r="D92" s="27"/>
      <c r="E92" s="27"/>
      <c r="F92" s="27"/>
      <c r="G92" s="27"/>
      <c r="H92" s="27"/>
      <c r="I92" s="27"/>
    </row>
    <row r="93" spans="2:9" ht="12.75">
      <c r="B93" s="27"/>
      <c r="C93" s="15"/>
      <c r="D93" s="27"/>
      <c r="E93" s="27"/>
      <c r="F93" s="27"/>
      <c r="G93" s="27"/>
      <c r="H93" s="27"/>
      <c r="I93" s="27"/>
    </row>
    <row r="94" spans="2:9" ht="12.75">
      <c r="B94" s="27"/>
      <c r="C94" s="15"/>
      <c r="D94" s="27"/>
      <c r="E94" s="27"/>
      <c r="F94" s="27"/>
      <c r="G94" s="27"/>
      <c r="H94" s="27"/>
      <c r="I94" s="27"/>
    </row>
    <row r="95" spans="2:9" ht="12.75">
      <c r="B95" s="27"/>
      <c r="C95" s="15"/>
      <c r="D95" s="27"/>
      <c r="E95" s="27"/>
      <c r="F95" s="27"/>
      <c r="G95" s="27"/>
      <c r="H95" s="27"/>
      <c r="I95" s="27"/>
    </row>
    <row r="96" spans="2:9" ht="12.75">
      <c r="B96" s="27"/>
      <c r="C96" s="15"/>
      <c r="D96" s="27"/>
      <c r="E96" s="27"/>
      <c r="F96" s="27"/>
      <c r="G96" s="27"/>
      <c r="H96" s="27"/>
      <c r="I96" s="27"/>
    </row>
    <row r="97" spans="2:9" ht="12.75">
      <c r="B97" s="27"/>
      <c r="C97" s="15"/>
      <c r="D97" s="27"/>
      <c r="E97" s="27"/>
      <c r="F97" s="27"/>
      <c r="G97" s="27"/>
      <c r="H97" s="27"/>
      <c r="I97" s="27"/>
    </row>
    <row r="98" spans="2:9" ht="12.75">
      <c r="B98" s="27"/>
      <c r="C98" s="15"/>
      <c r="D98" s="27"/>
      <c r="E98" s="27"/>
      <c r="F98" s="27"/>
      <c r="G98" s="27"/>
      <c r="H98" s="27"/>
      <c r="I98" s="27"/>
    </row>
    <row r="99" spans="2:9" ht="12.75">
      <c r="B99" s="27"/>
      <c r="C99" s="15"/>
      <c r="D99" s="27"/>
      <c r="E99" s="27"/>
      <c r="F99" s="27"/>
      <c r="G99" s="27"/>
      <c r="H99" s="27"/>
      <c r="I99" s="27"/>
    </row>
    <row r="100" spans="2:9" ht="12.75">
      <c r="B100" s="27"/>
      <c r="C100" s="15"/>
      <c r="D100" s="27"/>
      <c r="E100" s="27"/>
      <c r="F100" s="27"/>
      <c r="G100" s="27"/>
      <c r="H100" s="27"/>
      <c r="I100" s="27"/>
    </row>
    <row r="101" spans="2:9" ht="12.75">
      <c r="B101" s="27"/>
      <c r="C101" s="15"/>
      <c r="D101" s="27"/>
      <c r="E101" s="27"/>
      <c r="F101" s="27"/>
      <c r="G101" s="27"/>
      <c r="H101" s="27"/>
      <c r="I101" s="27"/>
    </row>
    <row r="102" spans="2:9" ht="12.75">
      <c r="B102" s="27"/>
      <c r="C102" s="15"/>
      <c r="D102" s="27"/>
      <c r="E102" s="27"/>
      <c r="F102" s="27"/>
      <c r="G102" s="27"/>
      <c r="H102" s="27"/>
      <c r="I102" s="27"/>
    </row>
    <row r="103" spans="2:9" ht="12.75">
      <c r="B103" s="27"/>
      <c r="C103" s="15"/>
      <c r="D103" s="27"/>
      <c r="E103" s="27"/>
      <c r="F103" s="27"/>
      <c r="G103" s="27"/>
      <c r="H103" s="27"/>
      <c r="I103" s="27"/>
    </row>
    <row r="104" spans="2:9" ht="12.75">
      <c r="B104" s="27"/>
      <c r="C104" s="15"/>
      <c r="D104" s="27"/>
      <c r="E104" s="27"/>
      <c r="F104" s="27"/>
      <c r="G104" s="27"/>
      <c r="H104" s="27"/>
      <c r="I104" s="27"/>
    </row>
    <row r="105" spans="2:9" ht="12.75">
      <c r="B105" s="27"/>
      <c r="C105" s="15"/>
      <c r="D105" s="27"/>
      <c r="E105" s="27"/>
      <c r="F105" s="27"/>
      <c r="G105" s="27"/>
      <c r="H105" s="27"/>
      <c r="I105" s="27"/>
    </row>
    <row r="106" spans="2:9" ht="12.75">
      <c r="B106" s="27"/>
      <c r="C106" s="15"/>
      <c r="D106" s="27"/>
      <c r="E106" s="27"/>
      <c r="F106" s="27"/>
      <c r="G106" s="27"/>
      <c r="H106" s="27"/>
      <c r="I106" s="27"/>
    </row>
    <row r="107" spans="2:9" ht="12.75">
      <c r="B107" s="27"/>
      <c r="C107" s="15"/>
      <c r="D107" s="27"/>
      <c r="E107" s="27"/>
      <c r="F107" s="27"/>
      <c r="G107" s="27"/>
      <c r="H107" s="27"/>
      <c r="I107" s="27"/>
    </row>
    <row r="108" spans="2:9" ht="12.75">
      <c r="B108" s="27"/>
      <c r="C108" s="15"/>
      <c r="D108" s="27"/>
      <c r="E108" s="27"/>
      <c r="F108" s="27"/>
      <c r="G108" s="27"/>
      <c r="H108" s="27"/>
      <c r="I108" s="27"/>
    </row>
    <row r="109" spans="2:9" ht="12.75">
      <c r="B109" s="27"/>
      <c r="C109" s="15"/>
      <c r="D109" s="27"/>
      <c r="E109" s="27"/>
      <c r="F109" s="27"/>
      <c r="G109" s="27"/>
      <c r="H109" s="27"/>
      <c r="I109" s="27"/>
    </row>
    <row r="110" spans="2:9" ht="12.75">
      <c r="B110" s="27"/>
      <c r="C110" s="15"/>
      <c r="D110" s="27"/>
      <c r="E110" s="27"/>
      <c r="F110" s="27"/>
      <c r="G110" s="27"/>
      <c r="H110" s="27"/>
      <c r="I110" s="27"/>
    </row>
    <row r="111" spans="2:9" ht="12.75">
      <c r="B111" s="27"/>
      <c r="C111" s="15"/>
      <c r="D111" s="27"/>
      <c r="E111" s="27"/>
      <c r="F111" s="27"/>
      <c r="G111" s="27"/>
      <c r="H111" s="27"/>
      <c r="I111" s="27"/>
    </row>
    <row r="112" spans="2:9" ht="12.75">
      <c r="B112" s="27"/>
      <c r="C112" s="15"/>
      <c r="D112" s="27"/>
      <c r="E112" s="27"/>
      <c r="F112" s="27"/>
      <c r="G112" s="27"/>
      <c r="H112" s="27"/>
      <c r="I112" s="27"/>
    </row>
    <row r="113" spans="2:9" ht="12.75">
      <c r="B113" s="27"/>
      <c r="C113" s="15"/>
      <c r="D113" s="27"/>
      <c r="E113" s="27"/>
      <c r="F113" s="27"/>
      <c r="G113" s="27"/>
      <c r="H113" s="27"/>
      <c r="I113" s="27"/>
    </row>
    <row r="114" spans="2:9" ht="12.75">
      <c r="B114" s="27"/>
      <c r="C114" s="15"/>
      <c r="D114" s="27"/>
      <c r="E114" s="27"/>
      <c r="F114" s="27"/>
      <c r="G114" s="27"/>
      <c r="H114" s="27"/>
      <c r="I114" s="27"/>
    </row>
    <row r="115" spans="2:9" ht="12.75">
      <c r="B115" s="27"/>
      <c r="C115" s="15"/>
      <c r="D115" s="27"/>
      <c r="E115" s="27"/>
      <c r="F115" s="27"/>
      <c r="G115" s="27"/>
      <c r="H115" s="27"/>
      <c r="I115" s="27"/>
    </row>
    <row r="116" spans="2:9" ht="12.75">
      <c r="B116" s="27"/>
      <c r="C116" s="15"/>
      <c r="D116" s="27"/>
      <c r="E116" s="27"/>
      <c r="F116" s="27"/>
      <c r="G116" s="27"/>
      <c r="H116" s="27"/>
      <c r="I116" s="27"/>
    </row>
    <row r="117" spans="2:9" ht="12.75">
      <c r="B117" s="27"/>
      <c r="C117" s="15"/>
      <c r="D117" s="27"/>
      <c r="E117" s="27"/>
      <c r="F117" s="27"/>
      <c r="G117" s="27"/>
      <c r="H117" s="27"/>
      <c r="I117" s="27"/>
    </row>
    <row r="118" spans="2:9" ht="12.75">
      <c r="B118" s="27"/>
      <c r="C118" s="15"/>
      <c r="D118" s="27"/>
      <c r="E118" s="27"/>
      <c r="F118" s="27"/>
      <c r="G118" s="27"/>
      <c r="H118" s="27"/>
      <c r="I118" s="27"/>
    </row>
    <row r="119" spans="2:9" ht="12.75">
      <c r="B119" s="27"/>
      <c r="C119" s="15"/>
      <c r="D119" s="27"/>
      <c r="E119" s="27"/>
      <c r="F119" s="27"/>
      <c r="G119" s="27"/>
      <c r="H119" s="27"/>
      <c r="I119" s="27"/>
    </row>
    <row r="120" spans="2:9" ht="12.75">
      <c r="B120" s="27"/>
      <c r="C120" s="15"/>
      <c r="D120" s="27"/>
      <c r="E120" s="27"/>
      <c r="F120" s="27"/>
      <c r="G120" s="27"/>
      <c r="H120" s="27"/>
      <c r="I120" s="27"/>
    </row>
    <row r="121" spans="2:9" ht="12.75">
      <c r="B121" s="27"/>
      <c r="C121" s="15"/>
      <c r="D121" s="27"/>
      <c r="E121" s="27"/>
      <c r="F121" s="27"/>
      <c r="G121" s="27"/>
      <c r="H121" s="27"/>
      <c r="I121" s="27"/>
    </row>
    <row r="122" spans="2:9" ht="12.75">
      <c r="B122" s="27"/>
      <c r="C122" s="15"/>
      <c r="D122" s="27"/>
      <c r="E122" s="27"/>
      <c r="F122" s="27"/>
      <c r="G122" s="27"/>
      <c r="H122" s="27"/>
      <c r="I122" s="27"/>
    </row>
    <row r="123" spans="2:9" ht="12.75">
      <c r="B123" s="27"/>
      <c r="C123" s="15"/>
      <c r="D123" s="27"/>
      <c r="E123" s="27"/>
      <c r="F123" s="27"/>
      <c r="G123" s="27"/>
      <c r="H123" s="27"/>
      <c r="I123" s="27"/>
    </row>
    <row r="124" spans="2:9" ht="12.75">
      <c r="B124" s="27"/>
      <c r="C124" s="15"/>
      <c r="D124" s="27"/>
      <c r="E124" s="27"/>
      <c r="F124" s="27"/>
      <c r="G124" s="27"/>
      <c r="H124" s="27"/>
      <c r="I124" s="27"/>
    </row>
    <row r="125" spans="2:9" ht="12.75">
      <c r="B125" s="27"/>
      <c r="C125" s="15"/>
      <c r="D125" s="27"/>
      <c r="E125" s="27"/>
      <c r="F125" s="27"/>
      <c r="G125" s="27"/>
      <c r="H125" s="27"/>
      <c r="I125" s="27"/>
    </row>
    <row r="126" spans="2:9" ht="12.75">
      <c r="B126" s="27"/>
      <c r="C126" s="15"/>
      <c r="D126" s="27"/>
      <c r="E126" s="27"/>
      <c r="F126" s="27"/>
      <c r="G126" s="27"/>
      <c r="H126" s="27"/>
      <c r="I126" s="27"/>
    </row>
    <row r="127" spans="2:9" ht="12.75">
      <c r="B127" s="27"/>
      <c r="C127" s="15"/>
      <c r="D127" s="27"/>
      <c r="E127" s="27"/>
      <c r="F127" s="27"/>
      <c r="G127" s="27"/>
      <c r="H127" s="27"/>
      <c r="I127" s="27"/>
    </row>
    <row r="128" spans="2:9" ht="12.75">
      <c r="B128" s="27"/>
      <c r="C128" s="15"/>
      <c r="D128" s="27"/>
      <c r="E128" s="27"/>
      <c r="F128" s="27"/>
      <c r="G128" s="27"/>
      <c r="H128" s="27"/>
      <c r="I128" s="27"/>
    </row>
    <row r="129" spans="2:9" ht="12.75">
      <c r="B129" s="27"/>
      <c r="C129" s="15"/>
      <c r="D129" s="27"/>
      <c r="E129" s="27"/>
      <c r="F129" s="27"/>
      <c r="G129" s="27"/>
      <c r="H129" s="27"/>
      <c r="I129" s="27"/>
    </row>
    <row r="130" spans="2:9" ht="12.75">
      <c r="B130" s="27"/>
      <c r="C130" s="15"/>
      <c r="D130" s="27"/>
      <c r="E130" s="27"/>
      <c r="F130" s="27"/>
      <c r="G130" s="27"/>
      <c r="H130" s="27"/>
      <c r="I130" s="27"/>
    </row>
    <row r="131" spans="2:9" ht="12.75">
      <c r="B131" s="27"/>
      <c r="C131" s="15"/>
      <c r="D131" s="27"/>
      <c r="E131" s="27"/>
      <c r="F131" s="27"/>
      <c r="G131" s="27"/>
      <c r="H131" s="27"/>
      <c r="I131" s="27"/>
    </row>
    <row r="132" spans="2:9" ht="12.75">
      <c r="B132" s="27"/>
      <c r="C132" s="15"/>
      <c r="D132" s="27"/>
      <c r="E132" s="27"/>
      <c r="F132" s="27"/>
      <c r="G132" s="27"/>
      <c r="H132" s="27"/>
      <c r="I132" s="27"/>
    </row>
    <row r="133" spans="2:9" ht="12.75">
      <c r="B133" s="27"/>
      <c r="C133" s="15"/>
      <c r="D133" s="27"/>
      <c r="E133" s="27"/>
      <c r="F133" s="27"/>
      <c r="G133" s="27"/>
      <c r="H133" s="27"/>
      <c r="I133" s="27"/>
    </row>
    <row r="134" spans="2:9" ht="12.75">
      <c r="B134" s="27"/>
      <c r="C134" s="15"/>
      <c r="D134" s="27"/>
      <c r="E134" s="27"/>
      <c r="F134" s="27"/>
      <c r="G134" s="27"/>
      <c r="H134" s="27"/>
      <c r="I134" s="27"/>
    </row>
    <row r="135" spans="2:9" ht="12.75">
      <c r="B135" s="27"/>
      <c r="C135" s="15"/>
      <c r="D135" s="27"/>
      <c r="E135" s="27"/>
      <c r="F135" s="27"/>
      <c r="G135" s="27"/>
      <c r="H135" s="27"/>
      <c r="I135" s="27"/>
    </row>
    <row r="136" spans="2:9" ht="12.75">
      <c r="B136" s="27"/>
      <c r="C136" s="15"/>
      <c r="D136" s="27"/>
      <c r="E136" s="27"/>
      <c r="F136" s="27"/>
      <c r="G136" s="27"/>
      <c r="H136" s="27"/>
      <c r="I136" s="27"/>
    </row>
    <row r="137" spans="2:9" ht="12.75">
      <c r="B137" s="27"/>
      <c r="C137" s="15"/>
      <c r="D137" s="27"/>
      <c r="E137" s="27"/>
      <c r="F137" s="27"/>
      <c r="G137" s="27"/>
      <c r="H137" s="27"/>
      <c r="I137" s="27"/>
    </row>
    <row r="138" spans="2:9" ht="12.75">
      <c r="B138" s="27"/>
      <c r="C138" s="15"/>
      <c r="D138" s="27"/>
      <c r="E138" s="27"/>
      <c r="F138" s="27"/>
      <c r="G138" s="27"/>
      <c r="H138" s="27"/>
      <c r="I138" s="27"/>
    </row>
    <row r="139" spans="2:9" ht="12.75">
      <c r="B139" s="27"/>
      <c r="C139" s="15"/>
      <c r="D139" s="27"/>
      <c r="E139" s="27"/>
      <c r="F139" s="27"/>
      <c r="G139" s="27"/>
      <c r="H139" s="27"/>
      <c r="I139" s="27"/>
    </row>
    <row r="140" spans="2:9" ht="12.75">
      <c r="B140" s="27"/>
      <c r="C140" s="15"/>
      <c r="D140" s="27"/>
      <c r="E140" s="27"/>
      <c r="F140" s="27"/>
      <c r="G140" s="27"/>
      <c r="H140" s="27"/>
      <c r="I140" s="27"/>
    </row>
    <row r="141" spans="2:9" ht="12.75">
      <c r="B141" s="27"/>
      <c r="C141" s="15"/>
      <c r="D141" s="27"/>
      <c r="E141" s="27"/>
      <c r="F141" s="27"/>
      <c r="G141" s="27"/>
      <c r="H141" s="27"/>
      <c r="I141" s="27"/>
    </row>
    <row r="142" spans="2:9" ht="12.75">
      <c r="B142" s="27"/>
      <c r="C142" s="15"/>
      <c r="D142" s="27"/>
      <c r="E142" s="27"/>
      <c r="F142" s="27"/>
      <c r="G142" s="27"/>
      <c r="H142" s="27"/>
      <c r="I142" s="27"/>
    </row>
    <row r="143" spans="2:9" ht="12.75">
      <c r="B143" s="27"/>
      <c r="C143" s="15"/>
      <c r="D143" s="27"/>
      <c r="E143" s="27"/>
      <c r="F143" s="27"/>
      <c r="G143" s="27"/>
      <c r="H143" s="27"/>
      <c r="I143" s="27"/>
    </row>
    <row r="144" spans="2:9" ht="12.75">
      <c r="B144" s="27"/>
      <c r="C144" s="15"/>
      <c r="D144" s="27"/>
      <c r="E144" s="27"/>
      <c r="F144" s="27"/>
      <c r="G144" s="27"/>
      <c r="H144" s="27"/>
      <c r="I144" s="27"/>
    </row>
    <row r="145" spans="2:9" ht="12.75">
      <c r="B145" s="27"/>
      <c r="C145" s="15"/>
      <c r="D145" s="27"/>
      <c r="E145" s="27"/>
      <c r="F145" s="27"/>
      <c r="G145" s="27"/>
      <c r="H145" s="27"/>
      <c r="I145" s="27"/>
    </row>
    <row r="146" spans="2:9" ht="12.75">
      <c r="B146" s="27"/>
      <c r="C146" s="15"/>
      <c r="D146" s="27"/>
      <c r="E146" s="27"/>
      <c r="F146" s="27"/>
      <c r="G146" s="27"/>
      <c r="H146" s="27"/>
      <c r="I146" s="27"/>
    </row>
    <row r="147" spans="2:9" ht="12.75">
      <c r="B147" s="27"/>
      <c r="C147" s="15"/>
      <c r="D147" s="27"/>
      <c r="E147" s="27"/>
      <c r="F147" s="27"/>
      <c r="G147" s="27"/>
      <c r="H147" s="27"/>
      <c r="I147" s="27"/>
    </row>
    <row r="148" spans="2:9" ht="12.75">
      <c r="B148" s="27"/>
      <c r="C148" s="15"/>
      <c r="D148" s="27"/>
      <c r="E148" s="27"/>
      <c r="F148" s="27"/>
      <c r="G148" s="27"/>
      <c r="H148" s="27"/>
      <c r="I148" s="27"/>
    </row>
    <row r="149" spans="2:9" ht="12.75">
      <c r="B149" s="27"/>
      <c r="C149" s="15"/>
      <c r="D149" s="27"/>
      <c r="E149" s="27"/>
      <c r="F149" s="27"/>
      <c r="G149" s="27"/>
      <c r="H149" s="27"/>
      <c r="I149" s="27"/>
    </row>
    <row r="150" spans="2:9" ht="12.75">
      <c r="B150" s="27"/>
      <c r="C150" s="15"/>
      <c r="D150" s="27"/>
      <c r="E150" s="27"/>
      <c r="F150" s="27"/>
      <c r="G150" s="27"/>
      <c r="H150" s="27"/>
      <c r="I150" s="27"/>
    </row>
    <row r="151" spans="2:9" ht="12.75">
      <c r="B151" s="27"/>
      <c r="C151" s="15"/>
      <c r="D151" s="27"/>
      <c r="E151" s="27"/>
      <c r="F151" s="27"/>
      <c r="G151" s="27"/>
      <c r="H151" s="27"/>
      <c r="I151" s="27"/>
    </row>
    <row r="152" spans="2:9" ht="12.75">
      <c r="B152" s="27"/>
      <c r="C152" s="15"/>
      <c r="D152" s="27"/>
      <c r="E152" s="27"/>
      <c r="F152" s="27"/>
      <c r="G152" s="27"/>
      <c r="H152" s="27"/>
      <c r="I152" s="27"/>
    </row>
    <row r="153" spans="2:9" ht="12.75">
      <c r="B153" s="27"/>
      <c r="C153" s="15"/>
      <c r="D153" s="27"/>
      <c r="E153" s="27"/>
      <c r="F153" s="27"/>
      <c r="G153" s="27"/>
      <c r="H153" s="27"/>
      <c r="I153" s="27"/>
    </row>
    <row r="154" spans="2:9" ht="12.75">
      <c r="B154" s="27"/>
      <c r="C154" s="15"/>
      <c r="D154" s="27"/>
      <c r="E154" s="27"/>
      <c r="F154" s="27"/>
      <c r="G154" s="27"/>
      <c r="H154" s="27"/>
      <c r="I154" s="27"/>
    </row>
    <row r="155" spans="2:9" ht="12.75">
      <c r="B155" s="27"/>
      <c r="C155" s="15"/>
      <c r="D155" s="27"/>
      <c r="E155" s="27"/>
      <c r="F155" s="27"/>
      <c r="G155" s="27"/>
      <c r="H155" s="27"/>
      <c r="I155" s="27"/>
    </row>
    <row r="156" spans="2:9" ht="12.75">
      <c r="B156" s="27"/>
      <c r="C156" s="15"/>
      <c r="D156" s="27"/>
      <c r="E156" s="27"/>
      <c r="F156" s="27"/>
      <c r="G156" s="27"/>
      <c r="H156" s="27"/>
      <c r="I156" s="27"/>
    </row>
    <row r="157" spans="2:9" ht="12.75">
      <c r="B157" s="27"/>
      <c r="C157" s="15"/>
      <c r="D157" s="27"/>
      <c r="E157" s="27"/>
      <c r="F157" s="27"/>
      <c r="G157" s="27"/>
      <c r="H157" s="27"/>
      <c r="I157" s="27"/>
    </row>
    <row r="158" spans="2:9" ht="12.75">
      <c r="B158" s="27"/>
      <c r="C158" s="15"/>
      <c r="D158" s="27"/>
      <c r="E158" s="27"/>
      <c r="F158" s="27"/>
      <c r="G158" s="27"/>
      <c r="H158" s="27"/>
      <c r="I158" s="27"/>
    </row>
    <row r="159" spans="2:9" ht="12.75">
      <c r="B159" s="27"/>
      <c r="C159" s="15"/>
      <c r="D159" s="27"/>
      <c r="E159" s="27"/>
      <c r="F159" s="27"/>
      <c r="G159" s="27"/>
      <c r="H159" s="27"/>
      <c r="I159" s="27"/>
    </row>
    <row r="160" spans="2:9" ht="12.75">
      <c r="B160" s="27"/>
      <c r="C160" s="15"/>
      <c r="D160" s="27"/>
      <c r="E160" s="27"/>
      <c r="F160" s="27"/>
      <c r="G160" s="27"/>
      <c r="H160" s="27"/>
      <c r="I160" s="27"/>
    </row>
    <row r="161" spans="2:9" ht="12.75">
      <c r="B161" s="27"/>
      <c r="C161" s="15"/>
      <c r="D161" s="27"/>
      <c r="E161" s="27"/>
      <c r="F161" s="27"/>
      <c r="G161" s="27"/>
      <c r="H161" s="27"/>
      <c r="I161" s="27"/>
    </row>
    <row r="162" spans="2:9" ht="12.75">
      <c r="B162" s="27"/>
      <c r="C162" s="15"/>
      <c r="D162" s="27"/>
      <c r="E162" s="27"/>
      <c r="F162" s="27"/>
      <c r="G162" s="27"/>
      <c r="H162" s="27"/>
      <c r="I162" s="27"/>
    </row>
    <row r="163" spans="2:9" ht="12.75">
      <c r="B163" s="27"/>
      <c r="C163" s="15"/>
      <c r="D163" s="27"/>
      <c r="E163" s="27"/>
      <c r="F163" s="27"/>
      <c r="G163" s="27"/>
      <c r="H163" s="27"/>
      <c r="I163" s="27"/>
    </row>
    <row r="164" spans="2:9" ht="12.75">
      <c r="B164" s="27"/>
      <c r="C164" s="15"/>
      <c r="D164" s="27"/>
      <c r="E164" s="27"/>
      <c r="F164" s="27"/>
      <c r="G164" s="27"/>
      <c r="H164" s="27"/>
      <c r="I164" s="27"/>
    </row>
    <row r="165" spans="2:9" ht="12.75">
      <c r="B165" s="27"/>
      <c r="C165" s="15"/>
      <c r="D165" s="27"/>
      <c r="E165" s="27"/>
      <c r="F165" s="27"/>
      <c r="G165" s="27"/>
      <c r="H165" s="27"/>
      <c r="I165" s="27"/>
    </row>
    <row r="166" spans="2:9" ht="12.75">
      <c r="B166" s="27"/>
      <c r="C166" s="15"/>
      <c r="D166" s="27"/>
      <c r="E166" s="27"/>
      <c r="F166" s="27"/>
      <c r="G166" s="27"/>
      <c r="H166" s="27"/>
      <c r="I166" s="27"/>
    </row>
    <row r="167" spans="2:9" ht="12.75">
      <c r="B167" s="27"/>
      <c r="C167" s="15"/>
      <c r="D167" s="27"/>
      <c r="E167" s="27"/>
      <c r="F167" s="27"/>
      <c r="G167" s="27"/>
      <c r="H167" s="27"/>
      <c r="I167" s="27"/>
    </row>
    <row r="168" spans="2:9" ht="12.75">
      <c r="B168" s="27"/>
      <c r="C168" s="15"/>
      <c r="D168" s="27"/>
      <c r="E168" s="27"/>
      <c r="F168" s="27"/>
      <c r="G168" s="27"/>
      <c r="H168" s="27"/>
      <c r="I168" s="27"/>
    </row>
    <row r="169" spans="2:9" ht="12.75">
      <c r="B169" s="27"/>
      <c r="C169" s="15"/>
      <c r="D169" s="27"/>
      <c r="E169" s="27"/>
      <c r="F169" s="27"/>
      <c r="G169" s="27"/>
      <c r="H169" s="27"/>
      <c r="I169" s="27"/>
    </row>
    <row r="170" spans="2:9" ht="12.75">
      <c r="B170" s="27"/>
      <c r="C170" s="15"/>
      <c r="D170" s="27"/>
      <c r="E170" s="27"/>
      <c r="F170" s="27"/>
      <c r="G170" s="27"/>
      <c r="H170" s="27"/>
      <c r="I170" s="27"/>
    </row>
    <row r="171" spans="2:9" ht="12.75">
      <c r="B171" s="27"/>
      <c r="C171" s="15"/>
      <c r="D171" s="27"/>
      <c r="E171" s="27"/>
      <c r="F171" s="27"/>
      <c r="G171" s="27"/>
      <c r="H171" s="27"/>
      <c r="I171" s="27"/>
    </row>
    <row r="172" spans="2:9" ht="12.75">
      <c r="B172" s="27"/>
      <c r="C172" s="15"/>
      <c r="D172" s="27"/>
      <c r="E172" s="27"/>
      <c r="F172" s="27"/>
      <c r="G172" s="27"/>
      <c r="H172" s="27"/>
      <c r="I172" s="27"/>
    </row>
    <row r="173" spans="2:9" ht="12.75">
      <c r="B173" s="27"/>
      <c r="C173" s="15"/>
      <c r="D173" s="27"/>
      <c r="E173" s="27"/>
      <c r="F173" s="27"/>
      <c r="G173" s="27"/>
      <c r="H173" s="27"/>
      <c r="I173" s="27"/>
    </row>
    <row r="174" spans="2:9" ht="12.75">
      <c r="B174" s="27"/>
      <c r="C174" s="15"/>
      <c r="D174" s="27"/>
      <c r="E174" s="27"/>
      <c r="F174" s="27"/>
      <c r="G174" s="27"/>
      <c r="H174" s="27"/>
      <c r="I174" s="27"/>
    </row>
    <row r="175" spans="2:9" ht="12.75">
      <c r="B175" s="27"/>
      <c r="C175" s="15"/>
      <c r="D175" s="27"/>
      <c r="E175" s="27"/>
      <c r="F175" s="27"/>
      <c r="G175" s="27"/>
      <c r="H175" s="27"/>
      <c r="I175" s="27"/>
    </row>
    <row r="176" spans="2:9" ht="12.75">
      <c r="B176" s="27"/>
      <c r="C176" s="15"/>
      <c r="D176" s="27"/>
      <c r="E176" s="27"/>
      <c r="F176" s="27"/>
      <c r="G176" s="27"/>
      <c r="H176" s="27"/>
      <c r="I176" s="27"/>
    </row>
    <row r="177" spans="2:9" ht="12.75">
      <c r="B177" s="27"/>
      <c r="C177" s="15"/>
      <c r="D177" s="27"/>
      <c r="E177" s="27"/>
      <c r="F177" s="27"/>
      <c r="G177" s="27"/>
      <c r="H177" s="27"/>
      <c r="I177" s="27"/>
    </row>
    <row r="178" spans="2:9" ht="12.75">
      <c r="B178" s="27"/>
      <c r="C178" s="15"/>
      <c r="D178" s="27"/>
      <c r="E178" s="27"/>
      <c r="F178" s="27"/>
      <c r="G178" s="27"/>
      <c r="H178" s="27"/>
      <c r="I178" s="27"/>
    </row>
    <row r="179" spans="2:9" ht="12.75">
      <c r="B179" s="27"/>
      <c r="C179" s="15"/>
      <c r="D179" s="27"/>
      <c r="E179" s="27"/>
      <c r="F179" s="27"/>
      <c r="G179" s="27"/>
      <c r="H179" s="27"/>
      <c r="I179" s="27"/>
    </row>
    <row r="180" spans="2:9" ht="12.75">
      <c r="B180" s="27"/>
      <c r="C180" s="15"/>
      <c r="D180" s="27"/>
      <c r="E180" s="27"/>
      <c r="F180" s="27"/>
      <c r="G180" s="27"/>
      <c r="H180" s="27"/>
      <c r="I180" s="27"/>
    </row>
    <row r="181" spans="2:9" ht="12.75">
      <c r="B181" s="27"/>
      <c r="C181" s="15"/>
      <c r="D181" s="27"/>
      <c r="E181" s="27"/>
      <c r="F181" s="27"/>
      <c r="G181" s="27"/>
      <c r="H181" s="27"/>
      <c r="I181" s="27"/>
    </row>
    <row r="182" spans="2:9" ht="12.75">
      <c r="B182" s="27"/>
      <c r="C182" s="15"/>
      <c r="D182" s="27"/>
      <c r="E182" s="27"/>
      <c r="F182" s="27"/>
      <c r="G182" s="27"/>
      <c r="H182" s="27"/>
      <c r="I182" s="27"/>
    </row>
    <row r="183" spans="2:9" ht="12.75">
      <c r="B183" s="27"/>
      <c r="C183" s="15"/>
      <c r="D183" s="27"/>
      <c r="E183" s="27"/>
      <c r="F183" s="27"/>
      <c r="G183" s="27"/>
      <c r="H183" s="27"/>
      <c r="I183" s="27"/>
    </row>
    <row r="184" spans="2:9" ht="12.75">
      <c r="B184" s="27"/>
      <c r="C184" s="15"/>
      <c r="D184" s="27"/>
      <c r="E184" s="27"/>
      <c r="F184" s="27"/>
      <c r="G184" s="27"/>
      <c r="H184" s="27"/>
      <c r="I184" s="27"/>
    </row>
    <row r="185" spans="2:9" ht="12.75">
      <c r="B185" s="27"/>
      <c r="C185" s="15"/>
      <c r="D185" s="27"/>
      <c r="E185" s="27"/>
      <c r="F185" s="27"/>
      <c r="G185" s="27"/>
      <c r="H185" s="27"/>
      <c r="I185" s="27"/>
    </row>
    <row r="186" spans="2:9" ht="12.75">
      <c r="B186" s="27"/>
      <c r="C186" s="15"/>
      <c r="D186" s="27"/>
      <c r="E186" s="27"/>
      <c r="F186" s="27"/>
      <c r="G186" s="27"/>
      <c r="H186" s="27"/>
      <c r="I186" s="27"/>
    </row>
    <row r="187" spans="2:9" ht="12.75">
      <c r="B187" s="27"/>
      <c r="C187" s="15"/>
      <c r="D187" s="27"/>
      <c r="E187" s="27"/>
      <c r="F187" s="27"/>
      <c r="G187" s="27"/>
      <c r="H187" s="27"/>
      <c r="I187" s="27"/>
    </row>
    <row r="188" spans="2:9" ht="12.75">
      <c r="B188" s="27"/>
      <c r="C188" s="15"/>
      <c r="D188" s="27"/>
      <c r="E188" s="27"/>
      <c r="F188" s="27"/>
      <c r="G188" s="27"/>
      <c r="H188" s="27"/>
      <c r="I188" s="27"/>
    </row>
    <row r="189" spans="2:9" ht="12.75">
      <c r="B189" s="27"/>
      <c r="C189" s="15"/>
      <c r="D189" s="27"/>
      <c r="E189" s="27"/>
      <c r="F189" s="27"/>
      <c r="G189" s="27"/>
      <c r="H189" s="27"/>
      <c r="I189" s="27"/>
    </row>
    <row r="190" spans="2:9" ht="12.75">
      <c r="B190" s="27"/>
      <c r="C190" s="15"/>
      <c r="D190" s="27"/>
      <c r="E190" s="27"/>
      <c r="F190" s="27"/>
      <c r="G190" s="27"/>
      <c r="H190" s="27"/>
      <c r="I190" s="27"/>
    </row>
    <row r="191" spans="2:9" ht="12.75">
      <c r="B191" s="27"/>
      <c r="C191" s="15"/>
      <c r="D191" s="27"/>
      <c r="E191" s="27"/>
      <c r="F191" s="27"/>
      <c r="G191" s="27"/>
      <c r="H191" s="27"/>
      <c r="I191" s="27"/>
    </row>
    <row r="192" spans="2:9" ht="12.75">
      <c r="B192" s="27"/>
      <c r="C192" s="15"/>
      <c r="D192" s="27"/>
      <c r="E192" s="27"/>
      <c r="F192" s="27"/>
      <c r="G192" s="27"/>
      <c r="H192" s="27"/>
      <c r="I192" s="27"/>
    </row>
    <row r="193" spans="2:9" ht="12.75">
      <c r="B193" s="27"/>
      <c r="C193" s="15"/>
      <c r="D193" s="27"/>
      <c r="E193" s="27"/>
      <c r="F193" s="27"/>
      <c r="G193" s="27"/>
      <c r="H193" s="27"/>
      <c r="I193" s="27"/>
    </row>
    <row r="194" spans="2:9" ht="12.75">
      <c r="B194" s="27"/>
      <c r="C194" s="15"/>
      <c r="D194" s="27"/>
      <c r="E194" s="27"/>
      <c r="F194" s="27"/>
      <c r="G194" s="27"/>
      <c r="H194" s="27"/>
      <c r="I194" s="27"/>
    </row>
    <row r="195" spans="2:9" ht="12.75">
      <c r="B195" s="27"/>
      <c r="C195" s="15"/>
      <c r="D195" s="27"/>
      <c r="E195" s="27"/>
      <c r="F195" s="27"/>
      <c r="G195" s="27"/>
      <c r="H195" s="27"/>
      <c r="I195" s="27"/>
    </row>
    <row r="196" spans="2:9" ht="12.75">
      <c r="B196" s="27"/>
      <c r="C196" s="15"/>
      <c r="D196" s="27"/>
      <c r="E196" s="27"/>
      <c r="F196" s="27"/>
      <c r="G196" s="27"/>
      <c r="H196" s="27"/>
      <c r="I196" s="27"/>
    </row>
    <row r="197" spans="2:9" ht="12.75">
      <c r="B197" s="27"/>
      <c r="C197" s="15"/>
      <c r="D197" s="27"/>
      <c r="E197" s="27"/>
      <c r="F197" s="27"/>
      <c r="G197" s="27"/>
      <c r="H197" s="27"/>
      <c r="I197" s="27"/>
    </row>
    <row r="198" spans="2:9" ht="12.75">
      <c r="B198" s="27"/>
      <c r="C198" s="15"/>
      <c r="D198" s="27"/>
      <c r="E198" s="27"/>
      <c r="F198" s="27"/>
      <c r="G198" s="27"/>
      <c r="H198" s="27"/>
      <c r="I198" s="27"/>
    </row>
    <row r="199" spans="2:9" ht="12.75">
      <c r="B199" s="27"/>
      <c r="C199" s="15"/>
      <c r="D199" s="27"/>
      <c r="E199" s="27"/>
      <c r="F199" s="27"/>
      <c r="G199" s="27"/>
      <c r="H199" s="27"/>
      <c r="I199" s="27"/>
    </row>
    <row r="200" spans="2:9" ht="12.75">
      <c r="B200" s="27"/>
      <c r="C200" s="15"/>
      <c r="D200" s="27"/>
      <c r="E200" s="27"/>
      <c r="F200" s="27"/>
      <c r="G200" s="27"/>
      <c r="H200" s="27"/>
      <c r="I200" s="27"/>
    </row>
    <row r="201" spans="2:9" ht="12.75">
      <c r="B201" s="27"/>
      <c r="C201" s="15"/>
      <c r="D201" s="27"/>
      <c r="E201" s="27"/>
      <c r="F201" s="27"/>
      <c r="G201" s="27"/>
      <c r="H201" s="27"/>
      <c r="I201" s="27"/>
    </row>
    <row r="202" spans="2:9" ht="12.75">
      <c r="B202" s="27"/>
      <c r="C202" s="15"/>
      <c r="D202" s="27"/>
      <c r="E202" s="27"/>
      <c r="F202" s="27"/>
      <c r="G202" s="27"/>
      <c r="H202" s="27"/>
      <c r="I202" s="27"/>
    </row>
    <row r="203" spans="2:9" ht="12.75">
      <c r="B203" s="27"/>
      <c r="C203" s="15"/>
      <c r="D203" s="27"/>
      <c r="E203" s="27"/>
      <c r="F203" s="27"/>
      <c r="G203" s="27"/>
      <c r="H203" s="27"/>
      <c r="I203" s="27"/>
    </row>
    <row r="204" spans="2:9" ht="12.75">
      <c r="B204" s="27"/>
      <c r="C204" s="15"/>
      <c r="D204" s="27"/>
      <c r="E204" s="27"/>
      <c r="F204" s="27"/>
      <c r="G204" s="27"/>
      <c r="H204" s="27"/>
      <c r="I204" s="27"/>
    </row>
    <row r="205" spans="2:9" ht="12.75">
      <c r="B205" s="27"/>
      <c r="C205" s="15"/>
      <c r="D205" s="27"/>
      <c r="E205" s="27"/>
      <c r="F205" s="27"/>
      <c r="G205" s="27"/>
      <c r="H205" s="27"/>
      <c r="I205" s="27"/>
    </row>
    <row r="206" spans="2:9" ht="12.75">
      <c r="B206" s="27"/>
      <c r="C206" s="15"/>
      <c r="D206" s="27"/>
      <c r="E206" s="27"/>
      <c r="F206" s="27"/>
      <c r="G206" s="27"/>
      <c r="H206" s="27"/>
      <c r="I206" s="27"/>
    </row>
    <row r="207" spans="2:9" ht="12.75">
      <c r="B207" s="27"/>
      <c r="C207" s="15"/>
      <c r="D207" s="27"/>
      <c r="E207" s="27"/>
      <c r="F207" s="27"/>
      <c r="G207" s="27"/>
      <c r="H207" s="27"/>
      <c r="I207" s="27"/>
    </row>
    <row r="208" spans="2:9" ht="12.75">
      <c r="B208" s="27"/>
      <c r="C208" s="15"/>
      <c r="D208" s="27"/>
      <c r="E208" s="27"/>
      <c r="F208" s="27"/>
      <c r="G208" s="27"/>
      <c r="H208" s="27"/>
      <c r="I208" s="27"/>
    </row>
    <row r="209" spans="2:9" ht="12.75">
      <c r="B209" s="27"/>
      <c r="C209" s="15"/>
      <c r="D209" s="27"/>
      <c r="E209" s="27"/>
      <c r="F209" s="27"/>
      <c r="G209" s="27"/>
      <c r="H209" s="27"/>
      <c r="I209" s="27"/>
    </row>
    <row r="210" spans="2:9" ht="12.75">
      <c r="B210" s="27"/>
      <c r="C210" s="15"/>
      <c r="D210" s="27"/>
      <c r="E210" s="27"/>
      <c r="F210" s="27"/>
      <c r="G210" s="27"/>
      <c r="H210" s="27"/>
      <c r="I210" s="27"/>
    </row>
    <row r="211" spans="2:9" ht="12.75">
      <c r="B211" s="27"/>
      <c r="C211" s="15"/>
      <c r="D211" s="27"/>
      <c r="E211" s="27"/>
      <c r="F211" s="27"/>
      <c r="G211" s="27"/>
      <c r="H211" s="27"/>
      <c r="I211" s="27"/>
    </row>
    <row r="212" spans="2:9" ht="12.75">
      <c r="B212" s="27"/>
      <c r="C212" s="15"/>
      <c r="D212" s="27"/>
      <c r="E212" s="27"/>
      <c r="F212" s="27"/>
      <c r="G212" s="27"/>
      <c r="H212" s="27"/>
      <c r="I212" s="27"/>
    </row>
    <row r="213" spans="2:9" ht="12.75">
      <c r="B213" s="27"/>
      <c r="C213" s="15"/>
      <c r="D213" s="27"/>
      <c r="E213" s="27"/>
      <c r="F213" s="27"/>
      <c r="G213" s="27"/>
      <c r="H213" s="27"/>
      <c r="I213" s="27"/>
    </row>
    <row r="214" spans="2:9" ht="12.75">
      <c r="B214" s="27"/>
      <c r="C214" s="15"/>
      <c r="D214" s="27"/>
      <c r="E214" s="27"/>
      <c r="F214" s="27"/>
      <c r="G214" s="27"/>
      <c r="H214" s="27"/>
      <c r="I214" s="27"/>
    </row>
    <row r="215" spans="2:9" ht="12.75">
      <c r="B215" s="27"/>
      <c r="C215" s="15"/>
      <c r="D215" s="27"/>
      <c r="E215" s="27"/>
      <c r="F215" s="27"/>
      <c r="G215" s="27"/>
      <c r="H215" s="27"/>
      <c r="I215" s="27"/>
    </row>
    <row r="216" spans="2:9" ht="12.75">
      <c r="B216" s="27"/>
      <c r="C216" s="15"/>
      <c r="D216" s="27"/>
      <c r="E216" s="27"/>
      <c r="F216" s="27"/>
      <c r="G216" s="27"/>
      <c r="H216" s="27"/>
      <c r="I216" s="27"/>
    </row>
    <row r="217" spans="2:9" ht="12.75">
      <c r="B217" s="27"/>
      <c r="C217" s="15"/>
      <c r="D217" s="27"/>
      <c r="E217" s="27"/>
      <c r="F217" s="27"/>
      <c r="G217" s="27"/>
      <c r="H217" s="27"/>
      <c r="I217" s="27"/>
    </row>
    <row r="218" spans="2:9" ht="12.75">
      <c r="B218" s="27"/>
      <c r="C218" s="15"/>
      <c r="D218" s="27"/>
      <c r="E218" s="27"/>
      <c r="F218" s="27"/>
      <c r="G218" s="27"/>
      <c r="H218" s="27"/>
      <c r="I218" s="27"/>
    </row>
    <row r="219" spans="2:9" ht="12.75">
      <c r="B219" s="27"/>
      <c r="C219" s="15"/>
      <c r="D219" s="27"/>
      <c r="E219" s="27"/>
      <c r="F219" s="27"/>
      <c r="G219" s="27"/>
      <c r="H219" s="27"/>
      <c r="I219" s="27"/>
    </row>
    <row r="220" spans="2:9" ht="12.75">
      <c r="B220" s="27"/>
      <c r="C220" s="15"/>
      <c r="D220" s="27"/>
      <c r="E220" s="27"/>
      <c r="F220" s="27"/>
      <c r="G220" s="27"/>
      <c r="H220" s="27"/>
      <c r="I220" s="27"/>
    </row>
    <row r="221" spans="2:9" ht="12.75">
      <c r="B221" s="27"/>
      <c r="C221" s="15"/>
      <c r="D221" s="27"/>
      <c r="E221" s="27"/>
      <c r="F221" s="27"/>
      <c r="G221" s="27"/>
      <c r="H221" s="27"/>
      <c r="I221" s="27"/>
    </row>
    <row r="222" spans="2:9" ht="12.75">
      <c r="B222" s="27"/>
      <c r="C222" s="15"/>
      <c r="D222" s="27"/>
      <c r="E222" s="27"/>
      <c r="F222" s="27"/>
      <c r="G222" s="27"/>
      <c r="H222" s="27"/>
      <c r="I222" s="27"/>
    </row>
    <row r="223" spans="2:9" ht="12.75">
      <c r="B223" s="27"/>
      <c r="C223" s="15"/>
      <c r="D223" s="27"/>
      <c r="E223" s="27"/>
      <c r="F223" s="27"/>
      <c r="G223" s="27"/>
      <c r="H223" s="27"/>
      <c r="I223" s="27"/>
    </row>
    <row r="224" spans="2:9" ht="12.75">
      <c r="B224" s="27"/>
      <c r="C224" s="15"/>
      <c r="D224" s="27"/>
      <c r="E224" s="27"/>
      <c r="F224" s="27"/>
      <c r="G224" s="27"/>
      <c r="H224" s="27"/>
      <c r="I224" s="27"/>
    </row>
    <row r="225" spans="2:9" ht="12.75">
      <c r="B225" s="27"/>
      <c r="C225" s="15"/>
      <c r="D225" s="27"/>
      <c r="E225" s="27"/>
      <c r="F225" s="27"/>
      <c r="G225" s="27"/>
      <c r="H225" s="27"/>
      <c r="I225" s="27"/>
    </row>
    <row r="226" spans="2:9" ht="12.75">
      <c r="B226" s="27"/>
      <c r="C226" s="15"/>
      <c r="D226" s="27"/>
      <c r="E226" s="27"/>
      <c r="F226" s="27"/>
      <c r="G226" s="27"/>
      <c r="H226" s="27"/>
      <c r="I226" s="27"/>
    </row>
    <row r="227" spans="2:9" ht="12.75">
      <c r="B227" s="27"/>
      <c r="C227" s="15"/>
      <c r="D227" s="27"/>
      <c r="E227" s="27"/>
      <c r="F227" s="27"/>
      <c r="G227" s="27"/>
      <c r="H227" s="27"/>
      <c r="I227" s="27"/>
    </row>
    <row r="228" spans="2:9" ht="12.75">
      <c r="B228" s="27"/>
      <c r="C228" s="15"/>
      <c r="D228" s="27"/>
      <c r="E228" s="27"/>
      <c r="F228" s="27"/>
      <c r="G228" s="27"/>
      <c r="H228" s="27"/>
      <c r="I228" s="27"/>
    </row>
    <row r="229" spans="2:9" ht="12.75">
      <c r="B229" s="27"/>
      <c r="C229" s="15"/>
      <c r="D229" s="27"/>
      <c r="E229" s="27"/>
      <c r="F229" s="27"/>
      <c r="G229" s="27"/>
      <c r="H229" s="27"/>
      <c r="I229" s="27"/>
    </row>
    <row r="230" spans="2:9" ht="12.75">
      <c r="B230" s="27"/>
      <c r="C230" s="15"/>
      <c r="D230" s="27"/>
      <c r="E230" s="27"/>
      <c r="F230" s="27"/>
      <c r="G230" s="27"/>
      <c r="H230" s="27"/>
      <c r="I230" s="27"/>
    </row>
    <row r="231" spans="2:9" ht="12.75">
      <c r="B231" s="27"/>
      <c r="C231" s="15"/>
      <c r="D231" s="27"/>
      <c r="E231" s="27"/>
      <c r="F231" s="27"/>
      <c r="G231" s="27"/>
      <c r="H231" s="27"/>
      <c r="I231" s="27"/>
    </row>
    <row r="232" spans="2:9" ht="12.75">
      <c r="B232" s="27"/>
      <c r="C232" s="15"/>
      <c r="D232" s="27"/>
      <c r="E232" s="27"/>
      <c r="F232" s="27"/>
      <c r="G232" s="27"/>
      <c r="H232" s="27"/>
      <c r="I232" s="27"/>
    </row>
    <row r="233" spans="2:9" ht="12.75">
      <c r="B233" s="27"/>
      <c r="C233" s="15"/>
      <c r="D233" s="27"/>
      <c r="E233" s="27"/>
      <c r="F233" s="27"/>
      <c r="G233" s="27"/>
      <c r="H233" s="27"/>
      <c r="I233" s="27"/>
    </row>
    <row r="234" spans="2:9" ht="12.75">
      <c r="B234" s="27"/>
      <c r="C234" s="15"/>
      <c r="D234" s="27"/>
      <c r="E234" s="27"/>
      <c r="F234" s="27"/>
      <c r="G234" s="27"/>
      <c r="H234" s="27"/>
      <c r="I234" s="27"/>
    </row>
    <row r="235" spans="2:9" ht="12.75">
      <c r="B235" s="27"/>
      <c r="C235" s="15"/>
      <c r="D235" s="27"/>
      <c r="E235" s="27"/>
      <c r="F235" s="27"/>
      <c r="G235" s="27"/>
      <c r="H235" s="27"/>
      <c r="I235" s="27"/>
    </row>
    <row r="236" spans="2:9" ht="12.75">
      <c r="B236" s="27"/>
      <c r="C236" s="15"/>
      <c r="D236" s="27"/>
      <c r="E236" s="27"/>
      <c r="F236" s="27"/>
      <c r="G236" s="27"/>
      <c r="H236" s="27"/>
      <c r="I236" s="27"/>
    </row>
    <row r="237" spans="2:9" ht="12.75">
      <c r="B237" s="27"/>
      <c r="C237" s="15"/>
      <c r="D237" s="27"/>
      <c r="E237" s="27"/>
      <c r="F237" s="27"/>
      <c r="G237" s="27"/>
      <c r="H237" s="27"/>
      <c r="I237" s="27"/>
    </row>
    <row r="238" spans="2:9" ht="12.75">
      <c r="B238" s="27"/>
      <c r="C238" s="15"/>
      <c r="D238" s="27"/>
      <c r="E238" s="27"/>
      <c r="F238" s="27"/>
      <c r="G238" s="27"/>
      <c r="H238" s="27"/>
      <c r="I238" s="27"/>
    </row>
    <row r="239" spans="2:9" ht="12.75">
      <c r="B239" s="27"/>
      <c r="C239" s="15"/>
      <c r="D239" s="27"/>
      <c r="E239" s="27"/>
      <c r="F239" s="27"/>
      <c r="G239" s="27"/>
      <c r="H239" s="27"/>
      <c r="I239" s="27"/>
    </row>
    <row r="240" spans="2:9" ht="12.75">
      <c r="B240" s="27"/>
      <c r="C240" s="15"/>
      <c r="D240" s="27"/>
      <c r="E240" s="27"/>
      <c r="F240" s="27"/>
      <c r="G240" s="27"/>
      <c r="H240" s="27"/>
      <c r="I240" s="27"/>
    </row>
    <row r="241" spans="2:9" ht="12.75">
      <c r="B241" s="27"/>
      <c r="C241" s="15"/>
      <c r="D241" s="27"/>
      <c r="E241" s="27"/>
      <c r="F241" s="27"/>
      <c r="G241" s="27"/>
      <c r="H241" s="27"/>
      <c r="I241" s="27"/>
    </row>
    <row r="242" spans="2:9" ht="12.75">
      <c r="B242" s="27"/>
      <c r="C242" s="15"/>
      <c r="D242" s="27"/>
      <c r="E242" s="27"/>
      <c r="F242" s="27"/>
      <c r="G242" s="27"/>
      <c r="H242" s="27"/>
      <c r="I242" s="27"/>
    </row>
    <row r="243" spans="2:9" ht="12.75">
      <c r="B243" s="27"/>
      <c r="C243" s="15"/>
      <c r="D243" s="27"/>
      <c r="E243" s="27"/>
      <c r="F243" s="27"/>
      <c r="G243" s="27"/>
      <c r="H243" s="27"/>
      <c r="I243" s="27"/>
    </row>
    <row r="244" spans="2:9" ht="12.75">
      <c r="B244" s="27"/>
      <c r="C244" s="15"/>
      <c r="D244" s="27"/>
      <c r="E244" s="27"/>
      <c r="F244" s="27"/>
      <c r="G244" s="27"/>
      <c r="H244" s="27"/>
      <c r="I244" s="27"/>
    </row>
    <row r="245" spans="2:9" ht="12.75">
      <c r="B245" s="27"/>
      <c r="C245" s="15"/>
      <c r="D245" s="27"/>
      <c r="E245" s="27"/>
      <c r="F245" s="27"/>
      <c r="G245" s="27"/>
      <c r="H245" s="27"/>
      <c r="I245" s="27"/>
    </row>
    <row r="246" spans="2:9" ht="12.75">
      <c r="B246" s="27"/>
      <c r="C246" s="15"/>
      <c r="D246" s="27"/>
      <c r="E246" s="27"/>
      <c r="F246" s="27"/>
      <c r="G246" s="27"/>
      <c r="H246" s="27"/>
      <c r="I246" s="27"/>
    </row>
    <row r="247" spans="2:9" ht="12.75">
      <c r="B247" s="27"/>
      <c r="C247" s="15"/>
      <c r="D247" s="27"/>
      <c r="E247" s="27"/>
      <c r="F247" s="27"/>
      <c r="G247" s="27"/>
      <c r="H247" s="27"/>
      <c r="I247" s="27"/>
    </row>
    <row r="248" spans="2:9" ht="12.75">
      <c r="B248" s="27"/>
      <c r="C248" s="15"/>
      <c r="D248" s="27"/>
      <c r="E248" s="27"/>
      <c r="F248" s="27"/>
      <c r="G248" s="27"/>
      <c r="H248" s="27"/>
      <c r="I248" s="27"/>
    </row>
    <row r="249" spans="2:9" ht="12.75">
      <c r="B249" s="27"/>
      <c r="C249" s="15"/>
      <c r="D249" s="27"/>
      <c r="E249" s="27"/>
      <c r="F249" s="27"/>
      <c r="G249" s="27"/>
      <c r="H249" s="27"/>
      <c r="I249" s="27"/>
    </row>
    <row r="250" spans="2:9" ht="12.75">
      <c r="B250" s="27"/>
      <c r="C250" s="15"/>
      <c r="D250" s="27"/>
      <c r="E250" s="27"/>
      <c r="F250" s="27"/>
      <c r="G250" s="27"/>
      <c r="H250" s="27"/>
      <c r="I250" s="27"/>
    </row>
    <row r="251" spans="2:9" ht="12.75">
      <c r="B251" s="27"/>
      <c r="C251" s="15"/>
      <c r="D251" s="27"/>
      <c r="E251" s="27"/>
      <c r="F251" s="27"/>
      <c r="G251" s="27"/>
      <c r="H251" s="27"/>
      <c r="I251" s="27"/>
    </row>
    <row r="252" spans="2:9" ht="12.75">
      <c r="B252" s="27"/>
      <c r="C252" s="15"/>
      <c r="D252" s="27"/>
      <c r="E252" s="27"/>
      <c r="F252" s="27"/>
      <c r="G252" s="27"/>
      <c r="H252" s="27"/>
      <c r="I252" s="27"/>
    </row>
    <row r="253" spans="2:9" ht="12.75">
      <c r="B253" s="27"/>
      <c r="C253" s="15"/>
      <c r="D253" s="27"/>
      <c r="E253" s="27"/>
      <c r="F253" s="27"/>
      <c r="G253" s="27"/>
      <c r="H253" s="27"/>
      <c r="I253" s="27"/>
    </row>
    <row r="254" spans="2:9" ht="12.75">
      <c r="B254" s="27"/>
      <c r="C254" s="15"/>
      <c r="D254" s="27"/>
      <c r="E254" s="27"/>
      <c r="F254" s="27"/>
      <c r="G254" s="27"/>
      <c r="H254" s="27"/>
      <c r="I254" s="27"/>
    </row>
    <row r="255" spans="2:9" ht="12.75">
      <c r="B255" s="27"/>
      <c r="C255" s="15"/>
      <c r="D255" s="27"/>
      <c r="E255" s="27"/>
      <c r="F255" s="27"/>
      <c r="G255" s="27"/>
      <c r="H255" s="27"/>
      <c r="I255" s="27"/>
    </row>
    <row r="256" spans="2:9" ht="12.75">
      <c r="B256" s="27"/>
      <c r="C256" s="15"/>
      <c r="D256" s="27"/>
      <c r="E256" s="27"/>
      <c r="F256" s="27"/>
      <c r="G256" s="27"/>
      <c r="H256" s="27"/>
      <c r="I256" s="27"/>
    </row>
    <row r="257" spans="2:9" ht="12.75">
      <c r="B257" s="27"/>
      <c r="C257" s="15"/>
      <c r="D257" s="27"/>
      <c r="E257" s="27"/>
      <c r="F257" s="27"/>
      <c r="G257" s="27"/>
      <c r="H257" s="27"/>
      <c r="I257" s="27"/>
    </row>
    <row r="258" spans="2:9" ht="12.75">
      <c r="B258" s="27"/>
      <c r="C258" s="15"/>
      <c r="D258" s="27"/>
      <c r="E258" s="27"/>
      <c r="F258" s="27"/>
      <c r="G258" s="27"/>
      <c r="H258" s="27"/>
      <c r="I258" s="27"/>
    </row>
    <row r="259" spans="2:9" ht="12.75">
      <c r="B259" s="27"/>
      <c r="C259" s="15"/>
      <c r="D259" s="27"/>
      <c r="E259" s="27"/>
      <c r="F259" s="27"/>
      <c r="G259" s="27"/>
      <c r="H259" s="27"/>
      <c r="I259" s="27"/>
    </row>
    <row r="260" spans="2:9" ht="12.75">
      <c r="B260" s="27"/>
      <c r="C260" s="15"/>
      <c r="D260" s="27"/>
      <c r="E260" s="27"/>
      <c r="F260" s="27"/>
      <c r="G260" s="27"/>
      <c r="H260" s="27"/>
      <c r="I260" s="27"/>
    </row>
    <row r="261" spans="2:9" ht="12.75">
      <c r="B261" s="27"/>
      <c r="C261" s="15"/>
      <c r="D261" s="27"/>
      <c r="E261" s="27"/>
      <c r="F261" s="27"/>
      <c r="G261" s="27"/>
      <c r="H261" s="27"/>
      <c r="I261" s="27"/>
    </row>
    <row r="262" spans="2:9" ht="12.75">
      <c r="B262" s="27"/>
      <c r="C262" s="15"/>
      <c r="D262" s="27"/>
      <c r="E262" s="27"/>
      <c r="F262" s="27"/>
      <c r="G262" s="27"/>
      <c r="H262" s="27"/>
      <c r="I262" s="27"/>
    </row>
    <row r="263" spans="2:9" ht="12.75">
      <c r="B263" s="27"/>
      <c r="C263" s="15"/>
      <c r="D263" s="27"/>
      <c r="E263" s="27"/>
      <c r="F263" s="27"/>
      <c r="G263" s="27"/>
      <c r="H263" s="27"/>
      <c r="I263" s="27"/>
    </row>
    <row r="264" spans="2:9" ht="12.75">
      <c r="B264" s="27"/>
      <c r="C264" s="15"/>
      <c r="D264" s="27"/>
      <c r="E264" s="27"/>
      <c r="F264" s="27"/>
      <c r="G264" s="27"/>
      <c r="H264" s="27"/>
      <c r="I264" s="27"/>
    </row>
    <row r="265" spans="2:9" ht="12.75">
      <c r="B265" s="27"/>
      <c r="C265" s="15"/>
      <c r="D265" s="27"/>
      <c r="E265" s="27"/>
      <c r="F265" s="27"/>
      <c r="G265" s="27"/>
      <c r="H265" s="27"/>
      <c r="I265" s="27"/>
    </row>
  </sheetData>
  <mergeCells count="5">
    <mergeCell ref="A2:I2"/>
    <mergeCell ref="A5:I5"/>
    <mergeCell ref="A25:O25"/>
    <mergeCell ref="A4:I4"/>
    <mergeCell ref="A3:I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workbookViewId="0" topLeftCell="A1">
      <selection activeCell="L6" sqref="L6"/>
    </sheetView>
  </sheetViews>
  <sheetFormatPr defaultColWidth="11.421875" defaultRowHeight="12.75"/>
  <cols>
    <col min="1" max="1" width="9.421875" style="25" customWidth="1"/>
    <col min="2" max="2" width="17.57421875" style="25" customWidth="1"/>
    <col min="3" max="11" width="12.7109375" style="25" customWidth="1"/>
    <col min="12" max="12" width="12.7109375" style="29" customWidth="1"/>
    <col min="13" max="15" width="12.7109375" style="28" customWidth="1"/>
    <col min="16" max="17" width="11.421875" style="25" customWidth="1"/>
    <col min="18" max="16384" width="0" style="25" hidden="1" customWidth="1"/>
  </cols>
  <sheetData>
    <row r="1" spans="1:42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1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9.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22"/>
      <c r="M2" s="5"/>
      <c r="N2" s="5"/>
      <c r="O2" s="5"/>
      <c r="P2" s="5"/>
      <c r="Q2" s="5"/>
      <c r="R2" s="5"/>
      <c r="S2" s="5"/>
      <c r="T2" s="5"/>
      <c r="U2" s="5"/>
      <c r="V2" s="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9.5" customHeight="1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8"/>
      <c r="K3" s="8"/>
      <c r="L3" s="23"/>
      <c r="M3" s="8"/>
      <c r="N3" s="8"/>
      <c r="O3" s="8"/>
      <c r="P3" s="8"/>
      <c r="Q3" s="8"/>
      <c r="R3" s="8"/>
      <c r="S3" s="8"/>
      <c r="T3" s="8"/>
      <c r="U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18" s="10" customFormat="1" ht="20.2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  <c r="J4" s="33"/>
      <c r="K4" s="33"/>
      <c r="L4" s="33"/>
      <c r="M4" s="33"/>
      <c r="N4" s="33"/>
      <c r="O4" s="33"/>
      <c r="P4" s="20"/>
      <c r="Q4" s="20"/>
      <c r="R4" s="20"/>
    </row>
    <row r="5" spans="1:15" s="10" customFormat="1" ht="13.5" customHeight="1">
      <c r="A5" s="65" t="s">
        <v>6</v>
      </c>
      <c r="B5" s="65"/>
      <c r="C5" s="65"/>
      <c r="D5" s="65"/>
      <c r="E5" s="65"/>
      <c r="F5" s="65"/>
      <c r="G5" s="65"/>
      <c r="H5" s="65"/>
      <c r="I5" s="65"/>
      <c r="J5" s="11"/>
      <c r="K5" s="11"/>
      <c r="L5" s="37"/>
      <c r="M5" s="38"/>
      <c r="N5" s="38"/>
      <c r="O5" s="38"/>
    </row>
    <row r="6" spans="1:18" s="10" customFormat="1" ht="36" customHeight="1">
      <c r="A6" s="62" t="s">
        <v>22</v>
      </c>
      <c r="B6" s="40" t="s">
        <v>2</v>
      </c>
      <c r="C6" s="51" t="s">
        <v>15</v>
      </c>
      <c r="D6" s="51" t="s">
        <v>9</v>
      </c>
      <c r="E6" s="51" t="s">
        <v>16</v>
      </c>
      <c r="F6" s="51" t="s">
        <v>13</v>
      </c>
      <c r="G6" s="51" t="s">
        <v>17</v>
      </c>
      <c r="H6" s="51" t="s">
        <v>11</v>
      </c>
      <c r="I6" s="51" t="s">
        <v>20</v>
      </c>
      <c r="J6" s="11"/>
      <c r="K6" s="11"/>
      <c r="L6" s="14"/>
      <c r="M6" s="13"/>
      <c r="N6" s="13"/>
      <c r="O6" s="13"/>
      <c r="P6" s="13"/>
      <c r="Q6" s="13"/>
      <c r="R6" s="13"/>
    </row>
    <row r="7" spans="1:18" s="15" customFormat="1" ht="12" customHeight="1">
      <c r="A7" s="41" t="s">
        <v>24</v>
      </c>
      <c r="B7" s="41" t="s">
        <v>30</v>
      </c>
      <c r="C7" s="13">
        <v>85875.02900153822</v>
      </c>
      <c r="D7" s="18">
        <v>1340.126271751604</v>
      </c>
      <c r="E7" s="18" t="s">
        <v>1</v>
      </c>
      <c r="F7" s="18">
        <v>45144.06906617</v>
      </c>
      <c r="G7" s="13">
        <v>13890.975062766698</v>
      </c>
      <c r="H7" s="18">
        <v>20114.847549029633</v>
      </c>
      <c r="I7" s="13">
        <v>5385.0110518202955</v>
      </c>
      <c r="L7" s="14"/>
      <c r="M7" s="13"/>
      <c r="N7" s="13"/>
      <c r="O7" s="13"/>
      <c r="P7" s="13"/>
      <c r="Q7" s="13"/>
      <c r="R7" s="13"/>
    </row>
    <row r="8" spans="1:18" s="15" customFormat="1" ht="12" customHeight="1">
      <c r="A8" s="41" t="s">
        <v>24</v>
      </c>
      <c r="B8" s="41">
        <v>2015</v>
      </c>
      <c r="C8" s="52">
        <v>83966.52751253538</v>
      </c>
      <c r="D8" s="56">
        <v>1204</v>
      </c>
      <c r="E8" s="56">
        <v>239</v>
      </c>
      <c r="F8" s="56">
        <v>42879.04165032459</v>
      </c>
      <c r="G8" s="52">
        <v>14344.252020361517</v>
      </c>
      <c r="H8" s="56">
        <v>19998.60504336114</v>
      </c>
      <c r="I8" s="52">
        <v>5301.931434743111</v>
      </c>
      <c r="L8" s="14"/>
      <c r="M8" s="13"/>
      <c r="N8" s="13"/>
      <c r="O8" s="13"/>
      <c r="P8" s="13"/>
      <c r="Q8" s="13"/>
      <c r="R8" s="13"/>
    </row>
    <row r="9" spans="1:18" s="15" customFormat="1" ht="12" customHeight="1">
      <c r="A9" s="41" t="s">
        <v>24</v>
      </c>
      <c r="B9" s="41">
        <v>2014</v>
      </c>
      <c r="C9" s="13">
        <v>83031</v>
      </c>
      <c r="D9" s="18">
        <v>1143</v>
      </c>
      <c r="E9" s="18">
        <v>224</v>
      </c>
      <c r="F9" s="18">
        <v>42264</v>
      </c>
      <c r="G9" s="13">
        <v>14778</v>
      </c>
      <c r="H9" s="18">
        <v>19513</v>
      </c>
      <c r="I9" s="13">
        <v>5109</v>
      </c>
      <c r="L9" s="14"/>
      <c r="M9" s="13"/>
      <c r="N9" s="13"/>
      <c r="O9" s="13"/>
      <c r="P9" s="13"/>
      <c r="Q9" s="13"/>
      <c r="R9" s="13"/>
    </row>
    <row r="10" spans="1:18" s="59" customFormat="1" ht="12" customHeight="1">
      <c r="A10" s="41" t="s">
        <v>24</v>
      </c>
      <c r="B10" s="55">
        <v>2013</v>
      </c>
      <c r="C10" s="52">
        <v>85459</v>
      </c>
      <c r="D10" s="56">
        <v>1523</v>
      </c>
      <c r="E10" s="56">
        <v>230</v>
      </c>
      <c r="F10" s="56">
        <v>43603</v>
      </c>
      <c r="G10" s="52">
        <v>15254</v>
      </c>
      <c r="H10" s="56">
        <v>19787</v>
      </c>
      <c r="I10" s="52">
        <v>5062</v>
      </c>
      <c r="J10" s="57"/>
      <c r="K10" s="57"/>
      <c r="L10" s="58"/>
      <c r="M10" s="52"/>
      <c r="N10" s="52"/>
      <c r="O10" s="52"/>
      <c r="P10" s="52"/>
      <c r="Q10" s="52"/>
      <c r="R10" s="52"/>
    </row>
    <row r="11" spans="1:18" ht="12" customHeight="1">
      <c r="A11" s="41" t="s">
        <v>24</v>
      </c>
      <c r="B11" s="41">
        <v>2012</v>
      </c>
      <c r="C11" s="13">
        <v>88995</v>
      </c>
      <c r="D11" s="18">
        <v>1233</v>
      </c>
      <c r="E11" s="18">
        <v>274</v>
      </c>
      <c r="F11" s="18">
        <v>45543</v>
      </c>
      <c r="G11" s="18">
        <v>14987</v>
      </c>
      <c r="H11" s="18">
        <v>20661</v>
      </c>
      <c r="I11" s="18">
        <v>6297</v>
      </c>
      <c r="R11" s="16"/>
    </row>
    <row r="12" spans="1:9" ht="12" customHeight="1">
      <c r="A12" s="41" t="s">
        <v>24</v>
      </c>
      <c r="B12" s="41">
        <v>2011</v>
      </c>
      <c r="C12" s="13">
        <f>SUM(D12:I12)</f>
        <v>93277</v>
      </c>
      <c r="D12" s="18">
        <v>1609</v>
      </c>
      <c r="E12" s="18">
        <v>306</v>
      </c>
      <c r="F12" s="18">
        <v>50119</v>
      </c>
      <c r="G12" s="18">
        <v>14486</v>
      </c>
      <c r="H12" s="18">
        <v>20942</v>
      </c>
      <c r="I12" s="18">
        <v>5815</v>
      </c>
    </row>
    <row r="13" spans="1:9" ht="12" customHeight="1">
      <c r="A13" s="41" t="s">
        <v>24</v>
      </c>
      <c r="B13" s="41">
        <v>2010</v>
      </c>
      <c r="C13" s="13">
        <f>SUM(D13:I13)</f>
        <v>96042</v>
      </c>
      <c r="D13" s="18">
        <v>1338</v>
      </c>
      <c r="E13" s="18">
        <v>265</v>
      </c>
      <c r="F13" s="18">
        <v>53171</v>
      </c>
      <c r="G13" s="18">
        <v>14848</v>
      </c>
      <c r="H13" s="18">
        <v>21053</v>
      </c>
      <c r="I13" s="18">
        <v>5367</v>
      </c>
    </row>
    <row r="14" spans="1:9" ht="12" customHeight="1">
      <c r="A14" s="41" t="s">
        <v>24</v>
      </c>
      <c r="B14" s="41">
        <v>2009</v>
      </c>
      <c r="C14" s="13">
        <v>94771</v>
      </c>
      <c r="D14" s="18">
        <v>1197</v>
      </c>
      <c r="E14" s="18">
        <v>214</v>
      </c>
      <c r="F14" s="18">
        <v>54317</v>
      </c>
      <c r="G14" s="18">
        <v>13418</v>
      </c>
      <c r="H14" s="18">
        <v>20621</v>
      </c>
      <c r="I14" s="18">
        <v>5005</v>
      </c>
    </row>
    <row r="15" spans="1:9" ht="12" customHeight="1">
      <c r="A15" s="41" t="s">
        <v>24</v>
      </c>
      <c r="B15" s="44">
        <v>2008</v>
      </c>
      <c r="C15" s="13">
        <f>SUM(D15:I15)</f>
        <v>102200</v>
      </c>
      <c r="D15" s="18">
        <v>1731</v>
      </c>
      <c r="E15" s="18">
        <v>283</v>
      </c>
      <c r="F15" s="18">
        <v>58727</v>
      </c>
      <c r="G15" s="18">
        <v>15112</v>
      </c>
      <c r="H15" s="18">
        <v>21938</v>
      </c>
      <c r="I15" s="18">
        <v>4409</v>
      </c>
    </row>
    <row r="16" spans="1:9" ht="12" customHeight="1">
      <c r="A16" s="41" t="s">
        <v>24</v>
      </c>
      <c r="B16" s="41">
        <v>2007</v>
      </c>
      <c r="C16" s="13">
        <v>105737</v>
      </c>
      <c r="D16" s="13">
        <v>1821</v>
      </c>
      <c r="E16" s="18">
        <v>291</v>
      </c>
      <c r="F16" s="13">
        <v>61556</v>
      </c>
      <c r="G16" s="13">
        <v>16222</v>
      </c>
      <c r="H16" s="13">
        <v>21568</v>
      </c>
      <c r="I16" s="18">
        <v>4279</v>
      </c>
    </row>
    <row r="17" spans="1:9" ht="12" customHeight="1">
      <c r="A17" s="41" t="s">
        <v>24</v>
      </c>
      <c r="B17" s="41">
        <v>2006</v>
      </c>
      <c r="C17" s="13">
        <f>SUM(D17:I17)</f>
        <v>104144</v>
      </c>
      <c r="D17" s="13">
        <v>1823</v>
      </c>
      <c r="E17" s="18">
        <v>271</v>
      </c>
      <c r="F17" s="13">
        <v>60355</v>
      </c>
      <c r="G17" s="13">
        <v>15635</v>
      </c>
      <c r="H17" s="13">
        <v>22056</v>
      </c>
      <c r="I17" s="18">
        <v>4004</v>
      </c>
    </row>
    <row r="18" spans="1:9" ht="12" customHeight="1">
      <c r="A18" s="41" t="s">
        <v>24</v>
      </c>
      <c r="B18" s="41">
        <v>2005</v>
      </c>
      <c r="C18" s="13">
        <v>107003</v>
      </c>
      <c r="D18" s="13">
        <v>2424</v>
      </c>
      <c r="E18" s="18" t="s">
        <v>1</v>
      </c>
      <c r="F18" s="13">
        <v>61780</v>
      </c>
      <c r="G18" s="13">
        <v>18119</v>
      </c>
      <c r="H18" s="13">
        <v>20867</v>
      </c>
      <c r="I18" s="13">
        <v>3815</v>
      </c>
    </row>
    <row r="19" spans="1:9" ht="12" customHeight="1">
      <c r="A19" s="41" t="s">
        <v>24</v>
      </c>
      <c r="B19" s="41">
        <v>2004</v>
      </c>
      <c r="C19" s="13">
        <f>SUM(D19:I19)</f>
        <v>104474</v>
      </c>
      <c r="D19" s="13">
        <v>2405</v>
      </c>
      <c r="E19" s="18" t="s">
        <v>1</v>
      </c>
      <c r="F19" s="13">
        <v>61689</v>
      </c>
      <c r="G19" s="13">
        <v>16720</v>
      </c>
      <c r="H19" s="13">
        <v>19914</v>
      </c>
      <c r="I19" s="13">
        <v>3746</v>
      </c>
    </row>
    <row r="20" spans="1:9" ht="12" customHeight="1">
      <c r="A20" s="41" t="s">
        <v>24</v>
      </c>
      <c r="B20" s="42">
        <v>2003</v>
      </c>
      <c r="C20" s="13">
        <f>SUM(D20:I20)</f>
        <v>100848</v>
      </c>
      <c r="D20" s="18">
        <v>2436</v>
      </c>
      <c r="E20" s="18" t="s">
        <v>5</v>
      </c>
      <c r="F20" s="18">
        <v>60034</v>
      </c>
      <c r="G20" s="18">
        <v>15793</v>
      </c>
      <c r="H20" s="18">
        <v>18919</v>
      </c>
      <c r="I20" s="18">
        <v>3666</v>
      </c>
    </row>
    <row r="21" spans="1:9" ht="12" customHeight="1">
      <c r="A21" s="41" t="s">
        <v>24</v>
      </c>
      <c r="B21" s="41">
        <v>2002</v>
      </c>
      <c r="C21" s="13">
        <f>SUM(D21:I21)</f>
        <v>95663</v>
      </c>
      <c r="D21" s="18">
        <v>2486</v>
      </c>
      <c r="E21" s="18" t="s">
        <v>1</v>
      </c>
      <c r="F21" s="18">
        <v>57642</v>
      </c>
      <c r="G21" s="18">
        <v>14175</v>
      </c>
      <c r="H21" s="18">
        <v>17801</v>
      </c>
      <c r="I21" s="18">
        <v>3559</v>
      </c>
    </row>
    <row r="22" spans="1:9" ht="12" customHeight="1">
      <c r="A22" s="41" t="s">
        <v>24</v>
      </c>
      <c r="B22" s="41">
        <v>2001</v>
      </c>
      <c r="C22" s="13">
        <f>SUM(D22:I22)</f>
        <v>93881</v>
      </c>
      <c r="D22" s="18">
        <v>2544</v>
      </c>
      <c r="E22" s="18" t="s">
        <v>1</v>
      </c>
      <c r="F22" s="18">
        <v>57259</v>
      </c>
      <c r="G22" s="18">
        <v>13225</v>
      </c>
      <c r="H22" s="18">
        <v>17282</v>
      </c>
      <c r="I22" s="18">
        <v>3571</v>
      </c>
    </row>
    <row r="23" spans="1:9" ht="12" customHeight="1">
      <c r="A23" s="43" t="s">
        <v>24</v>
      </c>
      <c r="B23" s="43">
        <v>2000</v>
      </c>
      <c r="C23" s="35">
        <f>SUM(D23:I23)</f>
        <v>90305</v>
      </c>
      <c r="D23" s="24">
        <v>2546</v>
      </c>
      <c r="E23" s="24" t="s">
        <v>1</v>
      </c>
      <c r="F23" s="24">
        <v>55587</v>
      </c>
      <c r="G23" s="24">
        <v>12319</v>
      </c>
      <c r="H23" s="24">
        <v>16308</v>
      </c>
      <c r="I23" s="24">
        <v>3545</v>
      </c>
    </row>
    <row r="24" spans="1:256" ht="12.75" customHeight="1">
      <c r="A24" s="73" t="s">
        <v>31</v>
      </c>
      <c r="B24" s="74"/>
      <c r="C24" s="74"/>
      <c r="D24" s="74"/>
      <c r="E24" s="74"/>
      <c r="F24" s="74"/>
      <c r="G24" s="74"/>
      <c r="H24" s="74"/>
      <c r="I24" s="74"/>
      <c r="J24" s="17"/>
      <c r="K24" s="17"/>
      <c r="L24" s="17"/>
      <c r="M24" s="17"/>
      <c r="N24" s="17"/>
      <c r="O24" s="17"/>
      <c r="P24" s="17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 customHeight="1">
      <c r="A25" s="66" t="s">
        <v>18</v>
      </c>
      <c r="B25" s="66"/>
      <c r="C25" s="66"/>
      <c r="D25" s="66"/>
      <c r="E25" s="66"/>
      <c r="F25" s="66"/>
      <c r="G25" s="66"/>
      <c r="H25" s="66"/>
      <c r="I25" s="17"/>
      <c r="J25" s="17"/>
      <c r="K25" s="17"/>
      <c r="L25" s="17"/>
      <c r="M25" s="17"/>
      <c r="N25" s="17"/>
      <c r="O25" s="17"/>
      <c r="P25" s="17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13" ht="17.25" customHeight="1">
      <c r="A26" s="66" t="s">
        <v>14</v>
      </c>
      <c r="B26" s="66"/>
      <c r="C26" s="66"/>
      <c r="D26" s="66"/>
      <c r="E26" s="66"/>
      <c r="F26" s="66"/>
      <c r="G26" s="66"/>
      <c r="H26" s="66"/>
      <c r="I26" s="17"/>
      <c r="J26" s="16"/>
      <c r="K26" s="16"/>
      <c r="L26" s="16"/>
      <c r="M26" s="16"/>
    </row>
    <row r="27" spans="1:13" ht="25.5" customHeight="1">
      <c r="A27" s="66" t="s">
        <v>21</v>
      </c>
      <c r="B27" s="66"/>
      <c r="C27" s="66"/>
      <c r="D27" s="66"/>
      <c r="E27" s="66"/>
      <c r="F27" s="66"/>
      <c r="G27" s="66"/>
      <c r="H27" s="66"/>
      <c r="I27" s="16"/>
      <c r="J27" s="16"/>
      <c r="K27" s="16"/>
      <c r="L27" s="16"/>
      <c r="M27" s="16"/>
    </row>
    <row r="28" spans="1:13" ht="18.75" customHeight="1">
      <c r="A28" s="31" t="s">
        <v>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ht="12.75">
      <c r="A30" s="53"/>
    </row>
    <row r="31" ht="12.75">
      <c r="A31" s="53"/>
    </row>
    <row r="32" ht="12.75">
      <c r="A32" s="53"/>
    </row>
    <row r="33" ht="12.75">
      <c r="A33" s="53"/>
    </row>
    <row r="34" ht="12.75">
      <c r="A34" s="53"/>
    </row>
    <row r="35" ht="12.75">
      <c r="A35" s="53"/>
    </row>
    <row r="36" ht="12.75">
      <c r="A36" s="53"/>
    </row>
    <row r="37" ht="12.75">
      <c r="A37" s="53"/>
    </row>
    <row r="38" ht="12.75">
      <c r="A38" s="53"/>
    </row>
    <row r="39" ht="12.75">
      <c r="A39" s="53"/>
    </row>
    <row r="40" ht="12.75">
      <c r="A40" s="53"/>
    </row>
    <row r="41" ht="12.75">
      <c r="A41" s="53"/>
    </row>
    <row r="42" ht="12.75">
      <c r="A42" s="53"/>
    </row>
    <row r="43" ht="12.75">
      <c r="A43" s="54"/>
    </row>
    <row r="44" ht="12.75">
      <c r="A44" s="54"/>
    </row>
    <row r="45" ht="12.75">
      <c r="A45" s="54"/>
    </row>
    <row r="46" ht="12.75">
      <c r="A46" s="54"/>
    </row>
    <row r="47" ht="12.75">
      <c r="A47" s="54"/>
    </row>
    <row r="48" ht="12.75">
      <c r="A48" s="54"/>
    </row>
    <row r="49" ht="12.75">
      <c r="A49" s="54"/>
    </row>
    <row r="50" ht="12.75">
      <c r="A50" s="54"/>
    </row>
    <row r="51" ht="12.75">
      <c r="A51" s="54"/>
    </row>
    <row r="52" ht="12.75">
      <c r="A52" s="54"/>
    </row>
    <row r="53" ht="12.75">
      <c r="A53" s="54"/>
    </row>
    <row r="54" ht="12.75">
      <c r="A54" s="54"/>
    </row>
    <row r="55" ht="12.75">
      <c r="A55" s="54"/>
    </row>
    <row r="56" ht="12.75">
      <c r="A56" s="54"/>
    </row>
    <row r="57" ht="12.75">
      <c r="A57" s="54"/>
    </row>
    <row r="58" ht="12.75">
      <c r="A58" s="54"/>
    </row>
    <row r="59" ht="12.75">
      <c r="A59" s="54"/>
    </row>
    <row r="60" ht="12.75">
      <c r="A60" s="54"/>
    </row>
  </sheetData>
  <mergeCells count="67">
    <mergeCell ref="HY25:IF25"/>
    <mergeCell ref="IG25:IN25"/>
    <mergeCell ref="IO25:IV25"/>
    <mergeCell ref="GS25:GZ25"/>
    <mergeCell ref="HA25:HH25"/>
    <mergeCell ref="HI25:HP25"/>
    <mergeCell ref="HQ25:HX25"/>
    <mergeCell ref="FM25:FT25"/>
    <mergeCell ref="FU25:GB25"/>
    <mergeCell ref="GC25:GJ25"/>
    <mergeCell ref="GK25:GR25"/>
    <mergeCell ref="EG25:EN25"/>
    <mergeCell ref="EO25:EV25"/>
    <mergeCell ref="EW25:FD25"/>
    <mergeCell ref="FE25:FL25"/>
    <mergeCell ref="DA25:DH25"/>
    <mergeCell ref="DI25:DP25"/>
    <mergeCell ref="DQ25:DX25"/>
    <mergeCell ref="DY25:EF25"/>
    <mergeCell ref="BU25:CB25"/>
    <mergeCell ref="CC25:CJ25"/>
    <mergeCell ref="CK25:CR25"/>
    <mergeCell ref="CS25:CZ25"/>
    <mergeCell ref="IG24:IN24"/>
    <mergeCell ref="IO24:IV24"/>
    <mergeCell ref="Q25:X25"/>
    <mergeCell ref="Y25:AF25"/>
    <mergeCell ref="AG25:AN25"/>
    <mergeCell ref="AO25:AV25"/>
    <mergeCell ref="AW25:BD25"/>
    <mergeCell ref="BE25:BL25"/>
    <mergeCell ref="BM25:BT25"/>
    <mergeCell ref="HA24:HH24"/>
    <mergeCell ref="HI24:HP24"/>
    <mergeCell ref="HQ24:HX24"/>
    <mergeCell ref="HY24:IF24"/>
    <mergeCell ref="FU24:GB24"/>
    <mergeCell ref="GC24:GJ24"/>
    <mergeCell ref="GK24:GR24"/>
    <mergeCell ref="GS24:GZ24"/>
    <mergeCell ref="EO24:EV24"/>
    <mergeCell ref="EW24:FD24"/>
    <mergeCell ref="FE24:FL24"/>
    <mergeCell ref="FM24:FT24"/>
    <mergeCell ref="DI24:DP24"/>
    <mergeCell ref="DQ24:DX24"/>
    <mergeCell ref="DY24:EF24"/>
    <mergeCell ref="EG24:EN24"/>
    <mergeCell ref="CC24:CJ24"/>
    <mergeCell ref="CK24:CR24"/>
    <mergeCell ref="CS24:CZ24"/>
    <mergeCell ref="DA24:DH24"/>
    <mergeCell ref="AW24:BD24"/>
    <mergeCell ref="BE24:BL24"/>
    <mergeCell ref="BM24:BT24"/>
    <mergeCell ref="BU24:CB24"/>
    <mergeCell ref="Q24:X24"/>
    <mergeCell ref="Y24:AF24"/>
    <mergeCell ref="AG24:AN24"/>
    <mergeCell ref="AO24:AV24"/>
    <mergeCell ref="A3:I3"/>
    <mergeCell ref="A5:I5"/>
    <mergeCell ref="A27:H27"/>
    <mergeCell ref="A25:H25"/>
    <mergeCell ref="A26:H26"/>
    <mergeCell ref="A4:I4"/>
    <mergeCell ref="A24:I2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DGA</cp:lastModifiedBy>
  <dcterms:created xsi:type="dcterms:W3CDTF">2004-10-01T11:02:29Z</dcterms:created>
  <dcterms:modified xsi:type="dcterms:W3CDTF">2017-09-26T10:10:32Z</dcterms:modified>
  <cp:category/>
  <cp:version/>
  <cp:contentType/>
  <cp:contentStatus/>
</cp:coreProperties>
</file>